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8235" activeTab="0"/>
  </bookViews>
  <sheets>
    <sheet name="Первое чтение" sheetId="1" r:id="rId1"/>
    <sheet name="Лист2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<sst xmlns="http://schemas.openxmlformats.org/spreadsheetml/2006/main" count="450" uniqueCount="185">
  <si>
    <t>Наименование</t>
  </si>
  <si>
    <t xml:space="preserve">Наименование </t>
  </si>
  <si>
    <t>Аппарат</t>
  </si>
  <si>
    <t>Другие общегосударственные вопросы</t>
  </si>
  <si>
    <t>Прочие</t>
  </si>
  <si>
    <t>01</t>
  </si>
  <si>
    <t>02</t>
  </si>
  <si>
    <t>Р</t>
  </si>
  <si>
    <t>ПР</t>
  </si>
  <si>
    <t>Ц СТ</t>
  </si>
  <si>
    <t>В р</t>
  </si>
  <si>
    <t>Доходы</t>
  </si>
  <si>
    <t>Собственные доходы без акцизов</t>
  </si>
  <si>
    <t>Безвозмездные перечисления всего:</t>
  </si>
  <si>
    <t>в т ч дотация</t>
  </si>
  <si>
    <t>субвенции</t>
  </si>
  <si>
    <t>субсидии</t>
  </si>
  <si>
    <t>ВСЕГО ДОХОДОВ (без акцизов)</t>
  </si>
  <si>
    <t>НАИМЕНОВАНИЕ</t>
  </si>
  <si>
    <t>Глава</t>
  </si>
  <si>
    <t>прочие безвозмездные</t>
  </si>
  <si>
    <t>Совет</t>
  </si>
  <si>
    <t>03</t>
  </si>
  <si>
    <t>Администрация</t>
  </si>
  <si>
    <t>04</t>
  </si>
  <si>
    <t>Ревизионная комиссия</t>
  </si>
  <si>
    <t>06</t>
  </si>
  <si>
    <t>Финансовый отдел</t>
  </si>
  <si>
    <t>Резервный фонд</t>
  </si>
  <si>
    <t>11</t>
  </si>
  <si>
    <t>АДК</t>
  </si>
  <si>
    <t>13</t>
  </si>
  <si>
    <t>КДН</t>
  </si>
  <si>
    <t>Труд</t>
  </si>
  <si>
    <t>Имущество</t>
  </si>
  <si>
    <t>РЦП Развитие архивного дела</t>
  </si>
  <si>
    <t>РЦП Развитие мун службы</t>
  </si>
  <si>
    <t>02 РАЗДЕЛ</t>
  </si>
  <si>
    <t>05</t>
  </si>
  <si>
    <t>Прочие по СХ</t>
  </si>
  <si>
    <t>Плотина</t>
  </si>
  <si>
    <t>Транспорт</t>
  </si>
  <si>
    <t>08</t>
  </si>
  <si>
    <t>09</t>
  </si>
  <si>
    <t>12</t>
  </si>
  <si>
    <t>РЦП Поддержка предприним</t>
  </si>
  <si>
    <t>Кап ремонт фонд</t>
  </si>
  <si>
    <t>Кап ремонт область</t>
  </si>
  <si>
    <t>Кап ремонт бюджет</t>
  </si>
  <si>
    <t>РЦП Разв укр соц и инж инфр</t>
  </si>
  <si>
    <t>Содержание дорог</t>
  </si>
  <si>
    <t>Подпрограмма дороги</t>
  </si>
  <si>
    <t>Детские сады</t>
  </si>
  <si>
    <t>07</t>
  </si>
  <si>
    <t>Школы</t>
  </si>
  <si>
    <t>Классное руководство</t>
  </si>
  <si>
    <t>Внешкольные учреждения</t>
  </si>
  <si>
    <t>ДШИ</t>
  </si>
  <si>
    <t>Адресная пом депутатов</t>
  </si>
  <si>
    <t>Модернизация</t>
  </si>
  <si>
    <t>РЦП Дети Орловщины РООПО</t>
  </si>
  <si>
    <t>РЦП Дети Орловщины О К</t>
  </si>
  <si>
    <t>Энергосбережение</t>
  </si>
  <si>
    <t>Резерв губернатора</t>
  </si>
  <si>
    <t>Наказы</t>
  </si>
  <si>
    <t>РЦП Наказы</t>
  </si>
  <si>
    <t>Молодежная политика</t>
  </si>
  <si>
    <t>РЦП Нравственно патриот восп</t>
  </si>
  <si>
    <t>Борьба с наркотиками</t>
  </si>
  <si>
    <t>РЦП Оздоровление</t>
  </si>
  <si>
    <t>Оздоровительная компания</t>
  </si>
  <si>
    <t>КДО</t>
  </si>
  <si>
    <t>Музей</t>
  </si>
  <si>
    <t>ЦБС</t>
  </si>
  <si>
    <t>Адресная помощь депутатов</t>
  </si>
  <si>
    <t xml:space="preserve">РЦП наказы </t>
  </si>
  <si>
    <t>РЦП пожарная безопасность</t>
  </si>
  <si>
    <t>РЦП Развитие культуры</t>
  </si>
  <si>
    <t>РЦП Энергосбережение</t>
  </si>
  <si>
    <t>РЦП Развитие туризма</t>
  </si>
  <si>
    <t xml:space="preserve">09 РАЗДЕЛ </t>
  </si>
  <si>
    <t>РЦП Заболевания соц хар</t>
  </si>
  <si>
    <t>РЦП наказы</t>
  </si>
  <si>
    <t>Доплаты к пенсиям</t>
  </si>
  <si>
    <t>10</t>
  </si>
  <si>
    <t>РЦП обесп жильем мол сем</t>
  </si>
  <si>
    <t>Обесп жильем ветеранов</t>
  </si>
  <si>
    <t>Адресная помощь</t>
  </si>
  <si>
    <t>Льготы по коммунальным</t>
  </si>
  <si>
    <t>РЦП Дети Орловщины</t>
  </si>
  <si>
    <t>РЦП Старшее поколение</t>
  </si>
  <si>
    <t>Единоврем пособие</t>
  </si>
  <si>
    <t>Возмещ родит платы</t>
  </si>
  <si>
    <t>Выплаты приемным семьям</t>
  </si>
  <si>
    <t>Пособия опекунам</t>
  </si>
  <si>
    <t>Оплата труда приемным родит</t>
  </si>
  <si>
    <t>Усыновление</t>
  </si>
  <si>
    <t>Приобретение жилья сиротам</t>
  </si>
  <si>
    <t>Мягкий инвентарь сиротам</t>
  </si>
  <si>
    <t>Бесплатный проезд</t>
  </si>
  <si>
    <t>Отдел опеки</t>
  </si>
  <si>
    <t>11 РАЗДЕЛ спорт</t>
  </si>
  <si>
    <t>13 РАЗДЕЛ проценты</t>
  </si>
  <si>
    <t>14 РАЗДЕЛ</t>
  </si>
  <si>
    <t>Дотации</t>
  </si>
  <si>
    <t>14</t>
  </si>
  <si>
    <t>Резерв губерн и депутаты обл</t>
  </si>
  <si>
    <t>ВСЕГО РАСХОДОВ:</t>
  </si>
  <si>
    <t>ДЕФИЦИТ:</t>
  </si>
  <si>
    <t xml:space="preserve">Присяжные </t>
  </si>
  <si>
    <t xml:space="preserve"> Оздоровление</t>
  </si>
  <si>
    <t>Борьба с преступностью</t>
  </si>
  <si>
    <t>06 РАЗДЕЛ (отходы)</t>
  </si>
  <si>
    <t>Устойчивое разв сельск террит</t>
  </si>
  <si>
    <t>03 РАЗДЕЛ (ДДС)                   0,04</t>
  </si>
  <si>
    <t>01 РАЗДЕЛ                  10</t>
  </si>
  <si>
    <t>04 РАЗДЕЛ                         4,3</t>
  </si>
  <si>
    <t>05 РАЗДЕЛ                       3,8</t>
  </si>
  <si>
    <t>07 РАЗДЕЛ                          54,6</t>
  </si>
  <si>
    <t>08 РАЗДЕЛ                        9,4</t>
  </si>
  <si>
    <t>10 РАЗДЕЛ                          13,</t>
  </si>
  <si>
    <t>Обеспеч законности и правопор</t>
  </si>
  <si>
    <t>Расходы</t>
  </si>
  <si>
    <t>Отдел сельского хозяйства</t>
  </si>
  <si>
    <t>ДЕФИЦИТ</t>
  </si>
  <si>
    <t>00</t>
  </si>
  <si>
    <t xml:space="preserve">Функционирование Правительства РФ, высших исполнительных органов государственной власти субъектов РФ, местных администраций </t>
  </si>
  <si>
    <t>Судебная система</t>
  </si>
  <si>
    <t>Резервные фонды</t>
  </si>
  <si>
    <t>Сельское хозяйство и рыболовство</t>
  </si>
  <si>
    <t>Водное хозяйство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</si>
  <si>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</si>
  <si>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</si>
  <si>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</si>
  <si>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Молодежная политика и оздоровление детей</t>
  </si>
  <si>
    <t>Физическая культура и спорт</t>
  </si>
  <si>
    <t>Другие вопросы в области социальной политики</t>
  </si>
  <si>
    <t>Формирование МУП</t>
  </si>
  <si>
    <t>МП Содержание дорог</t>
  </si>
  <si>
    <t>МП Энергосбережение</t>
  </si>
  <si>
    <t>МП Комфортная среда</t>
  </si>
  <si>
    <t>отчет 2014</t>
  </si>
  <si>
    <t>Реализация муниципальных функ</t>
  </si>
  <si>
    <t>Развитие комплексной безопасности</t>
  </si>
  <si>
    <t>План 2015</t>
  </si>
  <si>
    <t>Потребность 2016</t>
  </si>
  <si>
    <t>1 чтение 2016</t>
  </si>
  <si>
    <t>МП Устойчивое развитие сельск тер</t>
  </si>
  <si>
    <t xml:space="preserve">Собственные доходы </t>
  </si>
  <si>
    <t xml:space="preserve">ВСЕГО ДОХОДОВ </t>
  </si>
  <si>
    <t>Раздел</t>
  </si>
  <si>
    <t>Подраз дел</t>
  </si>
  <si>
    <t xml:space="preserve"> Общегосударственные вопросы</t>
  </si>
  <si>
    <t>Глава муниципального образования в рамках непрограммной части бюджета Новосильского района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</si>
  <si>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</si>
  <si>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дечтельности финансовых, налоговых и таможенных органов и органов финансового  ( финансово- бюджетного) надзора</t>
  </si>
  <si>
    <t xml:space="preserve"> Национальная оборона</t>
  </si>
  <si>
    <t xml:space="preserve"> Национальная безопасность и правоохранительная деятельность</t>
  </si>
  <si>
    <t xml:space="preserve"> Национальная экономика</t>
  </si>
  <si>
    <t>Автомобильный транспорт</t>
  </si>
  <si>
    <t>Образование</t>
  </si>
  <si>
    <t>Общее образование</t>
  </si>
  <si>
    <t xml:space="preserve">Дошкольное образование </t>
  </si>
  <si>
    <t>Другие вопросы в области образования</t>
  </si>
  <si>
    <t>Культура и кинематография</t>
  </si>
  <si>
    <t xml:space="preserve">Культура 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</si>
  <si>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</si>
  <si>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</si>
  <si>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</si>
  <si>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</si>
  <si>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</si>
  <si>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Обслуживание государственного и муниципального долга</t>
  </si>
  <si>
    <t>Межбюджетные трансферты</t>
  </si>
  <si>
    <t>Дотации на выравнивания уровня бюджетной обеспеченности субъектов РФ и муниципальных образований</t>
  </si>
  <si>
    <t>Прочие межбюджетные трансферты</t>
  </si>
  <si>
    <t>ПРОЕКТ  2019</t>
  </si>
  <si>
    <t>Коммунальное хозяйство</t>
  </si>
  <si>
    <t>Другие расходы в области коммунального хозяйства</t>
  </si>
  <si>
    <t>Дотация на сбалансированность</t>
  </si>
  <si>
    <t>от поселений</t>
  </si>
  <si>
    <t>ПРОЕКТ  2020</t>
  </si>
  <si>
    <t>Дополнительное образование</t>
  </si>
  <si>
    <t>БЮДЖЕТ 2018</t>
  </si>
  <si>
    <t>ПРОЕКТ  2021</t>
  </si>
  <si>
    <t>Жилищное хозяйство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</si>
</sst>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0"/>
  </numFmts>
  <fonts count="39">
    <font>
      <sz val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Border="1" applyAlignment="1">
      <alignment/>
    </xf>
    <xf numFmtId="0" fontId="3" fillId="0" borderId="14" xfId="0" applyFont="1" applyFill="1" applyBorder="1" applyAlignment="1">
      <alignment/>
    </xf>
    <xf numFmtId="2" fontId="0" fillId="0" borderId="0" xfId="0" applyNumberFormat="1" applyAlignment="1">
      <alignment/>
    </xf>
    <xf numFmtId="0" fontId="3" fillId="0" borderId="15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2" fontId="2" fillId="0" borderId="0" xfId="0" applyNumberFormat="1" applyFont="1" applyAlignment="1">
      <alignment horizontal="center"/>
    </xf>
    <xf numFmtId="10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wrapText="1"/>
    </xf>
    <xf numFmtId="49" fontId="3" fillId="0" borderId="12" xfId="0" applyNumberFormat="1" applyFont="1" applyBorder="1" applyAlignment="1">
      <alignment horizontal="center"/>
    </xf>
    <xf numFmtId="2" fontId="0" fillId="0" borderId="10" xfId="0" applyNumberFormat="1" applyBorder="1" applyAlignment="1">
      <alignment/>
    </xf>
    <xf numFmtId="2" fontId="0" fillId="0" borderId="10" xfId="0" applyNumberFormat="1" applyBorder="1" applyAlignment="1">
      <alignment wrapText="1"/>
    </xf>
    <xf numFmtId="49" fontId="3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49" fontId="0" fillId="0" borderId="12" xfId="0" applyNumberFormat="1" applyFont="1" applyBorder="1" applyAlignment="1">
      <alignment horizontal="left"/>
    </xf>
    <xf numFmtId="173" fontId="0" fillId="0" borderId="10" xfId="0" applyNumberFormat="1" applyBorder="1" applyAlignment="1">
      <alignment horizontal="center"/>
    </xf>
    <xf numFmtId="173" fontId="0" fillId="0" borderId="12" xfId="0" applyNumberFormat="1" applyBorder="1" applyAlignment="1">
      <alignment horizontal="center"/>
    </xf>
    <xf numFmtId="49" fontId="0" fillId="0" borderId="11" xfId="0" applyNumberFormat="1" applyFont="1" applyBorder="1" applyAlignment="1">
      <alignment horizontal="left" wrapText="1"/>
    </xf>
    <xf numFmtId="49" fontId="0" fillId="0" borderId="16" xfId="0" applyNumberFormat="1" applyFont="1" applyBorder="1" applyAlignment="1">
      <alignment horizontal="left" wrapText="1"/>
    </xf>
    <xf numFmtId="0" fontId="1" fillId="0" borderId="11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0" xfId="0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3" fillId="0" borderId="16" xfId="0" applyNumberFormat="1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center" wrapText="1"/>
    </xf>
    <xf numFmtId="49" fontId="0" fillId="0" borderId="11" xfId="0" applyNumberFormat="1" applyFont="1" applyBorder="1" applyAlignment="1">
      <alignment horizontal="left"/>
    </xf>
    <xf numFmtId="49" fontId="4" fillId="0" borderId="11" xfId="0" applyNumberFormat="1" applyFont="1" applyBorder="1" applyAlignment="1">
      <alignment horizontal="left"/>
    </xf>
    <xf numFmtId="49" fontId="4" fillId="0" borderId="16" xfId="0" applyNumberFormat="1" applyFont="1" applyBorder="1" applyAlignment="1">
      <alignment horizontal="left"/>
    </xf>
    <xf numFmtId="49" fontId="4" fillId="0" borderId="12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left" wrapText="1"/>
    </xf>
    <xf numFmtId="49" fontId="3" fillId="0" borderId="16" xfId="0" applyNumberFormat="1" applyFont="1" applyBorder="1" applyAlignment="1">
      <alignment horizontal="left" wrapText="1"/>
    </xf>
    <xf numFmtId="49" fontId="3" fillId="0" borderId="12" xfId="0" applyNumberFormat="1" applyFont="1" applyBorder="1" applyAlignment="1">
      <alignment horizontal="left" wrapText="1"/>
    </xf>
    <xf numFmtId="49" fontId="3" fillId="0" borderId="11" xfId="0" applyNumberFormat="1" applyFont="1" applyBorder="1" applyAlignment="1">
      <alignment horizontal="left"/>
    </xf>
    <xf numFmtId="49" fontId="3" fillId="0" borderId="16" xfId="0" applyNumberFormat="1" applyFont="1" applyBorder="1" applyAlignment="1">
      <alignment horizontal="left"/>
    </xf>
    <xf numFmtId="49" fontId="3" fillId="0" borderId="12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0" borderId="12" xfId="0" applyNumberFormat="1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1" xfId="0" applyNumberFormat="1" applyFont="1" applyBorder="1" applyAlignment="1">
      <alignment horizontal="left"/>
    </xf>
    <xf numFmtId="49" fontId="0" fillId="0" borderId="16" xfId="0" applyNumberFormat="1" applyFont="1" applyBorder="1" applyAlignment="1">
      <alignment horizontal="left"/>
    </xf>
    <xf numFmtId="49" fontId="0" fillId="0" borderId="12" xfId="0" applyNumberFormat="1" applyFont="1" applyBorder="1" applyAlignment="1">
      <alignment horizontal="left"/>
    </xf>
    <xf numFmtId="49" fontId="0" fillId="0" borderId="11" xfId="0" applyNumberFormat="1" applyFont="1" applyBorder="1" applyAlignment="1">
      <alignment horizontal="left" wrapText="1"/>
    </xf>
    <xf numFmtId="49" fontId="0" fillId="0" borderId="16" xfId="0" applyNumberFormat="1" applyFont="1" applyBorder="1" applyAlignment="1">
      <alignment horizontal="left" wrapText="1"/>
    </xf>
    <xf numFmtId="49" fontId="0" fillId="0" borderId="12" xfId="0" applyNumberFormat="1" applyFont="1" applyBorder="1" applyAlignment="1">
      <alignment horizontal="left" wrapText="1"/>
    </xf>
    <xf numFmtId="172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56;&#1054;&#1045;&#1050;&#1058;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обственные"/>
      <sheetName val="БП"/>
      <sheetName val="Расходы"/>
      <sheetName val="Доходы и разделы"/>
      <sheetName val="собственные расходы"/>
      <sheetName val="Первое чтение"/>
      <sheetName val="Лист1"/>
      <sheetName val="Лист2"/>
    </sheetNames>
    <sheetDataSet>
      <sheetData sheetId="0">
        <row r="29">
          <cell r="B29">
            <v>55485</v>
          </cell>
          <cell r="C29">
            <v>44252</v>
          </cell>
          <cell r="D29">
            <v>45131</v>
          </cell>
        </row>
      </sheetData>
      <sheetData sheetId="1">
        <row r="8">
          <cell r="C8">
            <v>140325.50477</v>
          </cell>
          <cell r="D8">
            <v>70937.68299999999</v>
          </cell>
          <cell r="F8">
            <v>38639.2</v>
          </cell>
        </row>
        <row r="12">
          <cell r="C12">
            <v>20727.7</v>
          </cell>
          <cell r="D12">
            <v>15336</v>
          </cell>
          <cell r="F12">
            <v>14896</v>
          </cell>
        </row>
        <row r="16">
          <cell r="C16">
            <v>59948.299999999996</v>
          </cell>
          <cell r="D16">
            <v>53042.2</v>
          </cell>
          <cell r="F16">
            <v>23743.2</v>
          </cell>
        </row>
        <row r="53">
          <cell r="C53">
            <v>39782.06177000001</v>
          </cell>
          <cell r="D53">
            <v>0</v>
          </cell>
          <cell r="F53">
            <v>0</v>
          </cell>
        </row>
      </sheetData>
      <sheetData sheetId="2">
        <row r="72">
          <cell r="AS72">
            <v>100</v>
          </cell>
        </row>
        <row r="81">
          <cell r="AS81">
            <v>243.20000000000002</v>
          </cell>
        </row>
        <row r="82">
          <cell r="AS82">
            <v>243.20000000000002</v>
          </cell>
        </row>
        <row r="88">
          <cell r="AS88">
            <v>284.6</v>
          </cell>
        </row>
        <row r="89">
          <cell r="AS89">
            <v>284.6</v>
          </cell>
        </row>
        <row r="95">
          <cell r="AS95">
            <v>240.3</v>
          </cell>
        </row>
        <row r="96">
          <cell r="AS96">
            <v>240.3</v>
          </cell>
        </row>
        <row r="100">
          <cell r="AS100">
            <v>0</v>
          </cell>
        </row>
        <row r="102">
          <cell r="AS102">
            <v>0</v>
          </cell>
        </row>
        <row r="103">
          <cell r="AS103">
            <v>0</v>
          </cell>
        </row>
        <row r="121">
          <cell r="AS121">
            <v>0</v>
          </cell>
        </row>
        <row r="235">
          <cell r="AS235">
            <v>375.7</v>
          </cell>
          <cell r="AT235">
            <v>375.7</v>
          </cell>
        </row>
        <row r="254">
          <cell r="AS254">
            <v>40</v>
          </cell>
        </row>
        <row r="310">
          <cell r="AS310">
            <v>0</v>
          </cell>
        </row>
        <row r="312">
          <cell r="AS312">
            <v>0</v>
          </cell>
        </row>
        <row r="313">
          <cell r="AS313">
            <v>0</v>
          </cell>
        </row>
        <row r="347">
          <cell r="AS347">
            <v>0</v>
          </cell>
        </row>
        <row r="348">
          <cell r="AS348">
            <v>0</v>
          </cell>
        </row>
        <row r="473">
          <cell r="AS473">
            <v>0</v>
          </cell>
        </row>
        <row r="474">
          <cell r="AS474">
            <v>0</v>
          </cell>
        </row>
        <row r="555">
          <cell r="AS555">
            <v>1105.6</v>
          </cell>
        </row>
        <row r="557">
          <cell r="AS557">
            <v>1105.6</v>
          </cell>
        </row>
        <row r="558">
          <cell r="AS558">
            <v>1105.6</v>
          </cell>
        </row>
        <row r="569">
          <cell r="AS569">
            <v>0</v>
          </cell>
        </row>
        <row r="571">
          <cell r="AS571">
            <v>0</v>
          </cell>
        </row>
        <row r="572">
          <cell r="AS572">
            <v>0</v>
          </cell>
        </row>
        <row r="583">
          <cell r="AS583">
            <v>0</v>
          </cell>
        </row>
        <row r="585">
          <cell r="AS585">
            <v>0</v>
          </cell>
        </row>
        <row r="586">
          <cell r="AS586">
            <v>0</v>
          </cell>
        </row>
        <row r="604">
          <cell r="AS604">
            <v>0</v>
          </cell>
        </row>
        <row r="674">
          <cell r="AS674">
            <v>0</v>
          </cell>
        </row>
        <row r="676">
          <cell r="AS676">
            <v>0</v>
          </cell>
        </row>
        <row r="677">
          <cell r="AS677">
            <v>0</v>
          </cell>
        </row>
        <row r="681">
          <cell r="AS681">
            <v>16</v>
          </cell>
        </row>
        <row r="683">
          <cell r="AS683">
            <v>17.5</v>
          </cell>
        </row>
        <row r="684">
          <cell r="AS684">
            <v>0</v>
          </cell>
        </row>
        <row r="688">
          <cell r="AS688">
            <v>666.9</v>
          </cell>
        </row>
        <row r="690">
          <cell r="AS690">
            <v>722.5</v>
          </cell>
        </row>
        <row r="691">
          <cell r="AS691">
            <v>0</v>
          </cell>
        </row>
        <row r="695">
          <cell r="AS695">
            <v>0</v>
          </cell>
        </row>
        <row r="697">
          <cell r="AS697">
            <v>0</v>
          </cell>
        </row>
        <row r="698">
          <cell r="AS698">
            <v>0</v>
          </cell>
        </row>
        <row r="709">
          <cell r="AS709">
            <v>0</v>
          </cell>
        </row>
        <row r="711">
          <cell r="AS711">
            <v>0</v>
          </cell>
        </row>
        <row r="712">
          <cell r="AS712">
            <v>0</v>
          </cell>
        </row>
        <row r="716">
          <cell r="AS716">
            <v>0</v>
          </cell>
        </row>
        <row r="718">
          <cell r="AS718">
            <v>0</v>
          </cell>
        </row>
        <row r="719">
          <cell r="AS719">
            <v>0</v>
          </cell>
        </row>
        <row r="730">
          <cell r="AS730">
            <v>2369.47</v>
          </cell>
        </row>
        <row r="732">
          <cell r="AS732">
            <v>0</v>
          </cell>
        </row>
        <row r="733">
          <cell r="AS733">
            <v>0</v>
          </cell>
        </row>
        <row r="758">
          <cell r="AS758">
            <v>7320.8</v>
          </cell>
        </row>
        <row r="760">
          <cell r="AS760">
            <v>0</v>
          </cell>
        </row>
        <row r="761">
          <cell r="AS761">
            <v>0</v>
          </cell>
        </row>
        <row r="765">
          <cell r="AS765">
            <v>1865.1999999999998</v>
          </cell>
        </row>
        <row r="767">
          <cell r="AS767">
            <v>0</v>
          </cell>
        </row>
        <row r="768">
          <cell r="AS768">
            <v>0</v>
          </cell>
        </row>
        <row r="772">
          <cell r="AS772">
            <v>3130.7</v>
          </cell>
        </row>
        <row r="774">
          <cell r="AS774">
            <v>394</v>
          </cell>
        </row>
        <row r="775">
          <cell r="AS775">
            <v>0</v>
          </cell>
        </row>
        <row r="828">
          <cell r="AS828">
            <v>649.2</v>
          </cell>
        </row>
        <row r="830">
          <cell r="AS830">
            <v>0</v>
          </cell>
        </row>
        <row r="831">
          <cell r="AS831">
            <v>0</v>
          </cell>
        </row>
        <row r="835">
          <cell r="AS835">
            <v>3227</v>
          </cell>
        </row>
        <row r="837">
          <cell r="AS837">
            <v>0</v>
          </cell>
        </row>
        <row r="838">
          <cell r="AS838">
            <v>0</v>
          </cell>
        </row>
        <row r="842">
          <cell r="AS842">
            <v>0</v>
          </cell>
        </row>
        <row r="844">
          <cell r="AS844">
            <v>0</v>
          </cell>
        </row>
        <row r="845">
          <cell r="AS845">
            <v>0</v>
          </cell>
        </row>
        <row r="849">
          <cell r="AS849">
            <v>0</v>
          </cell>
        </row>
        <row r="851">
          <cell r="AS851">
            <v>0</v>
          </cell>
        </row>
        <row r="852">
          <cell r="AS852">
            <v>0</v>
          </cell>
        </row>
        <row r="856">
          <cell r="AS856">
            <v>0</v>
          </cell>
        </row>
        <row r="858">
          <cell r="AS858">
            <v>0</v>
          </cell>
        </row>
        <row r="859">
          <cell r="AS859">
            <v>0</v>
          </cell>
        </row>
        <row r="947">
          <cell r="AS947">
            <v>0</v>
          </cell>
        </row>
        <row r="1003">
          <cell r="AS1003">
            <v>430</v>
          </cell>
        </row>
        <row r="1005">
          <cell r="AS1005">
            <v>0</v>
          </cell>
        </row>
        <row r="1006">
          <cell r="AS1006">
            <v>0</v>
          </cell>
        </row>
        <row r="1010">
          <cell r="AS1010">
            <v>418</v>
          </cell>
        </row>
        <row r="1012">
          <cell r="AS1012">
            <v>260</v>
          </cell>
        </row>
        <row r="1013">
          <cell r="AS1013">
            <v>0</v>
          </cell>
        </row>
        <row r="1031">
          <cell r="AS1031">
            <v>60</v>
          </cell>
        </row>
        <row r="1033">
          <cell r="AS1033">
            <v>0</v>
          </cell>
        </row>
        <row r="1034">
          <cell r="AS1034">
            <v>0</v>
          </cell>
        </row>
        <row r="1052">
          <cell r="AS1052">
            <v>0</v>
          </cell>
        </row>
        <row r="1054">
          <cell r="AS1054">
            <v>0</v>
          </cell>
        </row>
        <row r="1055">
          <cell r="AS1055">
            <v>0</v>
          </cell>
        </row>
        <row r="1087">
          <cell r="AS1087">
            <v>17.2</v>
          </cell>
        </row>
        <row r="1089">
          <cell r="AS1089">
            <v>17.2</v>
          </cell>
        </row>
        <row r="1090">
          <cell r="AS1090">
            <v>17.2</v>
          </cell>
        </row>
        <row r="1094">
          <cell r="AS1094">
            <v>615.7</v>
          </cell>
        </row>
        <row r="1096">
          <cell r="AS1096">
            <v>626.5</v>
          </cell>
        </row>
        <row r="1097">
          <cell r="AS1097">
            <v>626.5</v>
          </cell>
        </row>
        <row r="1122">
          <cell r="AS1122">
            <v>0</v>
          </cell>
        </row>
        <row r="1124">
          <cell r="AS1124">
            <v>0</v>
          </cell>
        </row>
        <row r="1125">
          <cell r="AS1125">
            <v>0</v>
          </cell>
        </row>
        <row r="1129">
          <cell r="AS1129">
            <v>1827</v>
          </cell>
        </row>
        <row r="1131">
          <cell r="AS1131">
            <v>3365.6</v>
          </cell>
        </row>
        <row r="1132">
          <cell r="AS1132">
            <v>3365.6</v>
          </cell>
        </row>
        <row r="1136">
          <cell r="AS1136">
            <v>0</v>
          </cell>
        </row>
        <row r="1138">
          <cell r="AS1138">
            <v>0</v>
          </cell>
        </row>
        <row r="1139">
          <cell r="AS1139">
            <v>0</v>
          </cell>
        </row>
        <row r="1143">
          <cell r="AS1143">
            <v>0</v>
          </cell>
        </row>
        <row r="1145">
          <cell r="AS1145">
            <v>0</v>
          </cell>
        </row>
        <row r="1146">
          <cell r="AS1146">
            <v>0</v>
          </cell>
        </row>
        <row r="1157">
          <cell r="AS1157">
            <v>0</v>
          </cell>
        </row>
        <row r="1159">
          <cell r="AS1159">
            <v>0</v>
          </cell>
        </row>
        <row r="1160">
          <cell r="AS1160">
            <v>0</v>
          </cell>
        </row>
        <row r="1178">
          <cell r="AS1178">
            <v>278.1</v>
          </cell>
        </row>
        <row r="1180">
          <cell r="AS1180">
            <v>0</v>
          </cell>
        </row>
        <row r="1181">
          <cell r="AS1181">
            <v>0</v>
          </cell>
        </row>
        <row r="1248">
          <cell r="AS1248">
            <v>2094.5</v>
          </cell>
        </row>
        <row r="1250">
          <cell r="AS1250">
            <v>2094.5</v>
          </cell>
        </row>
        <row r="1251">
          <cell r="AS1251">
            <v>2094.5</v>
          </cell>
        </row>
      </sheetData>
      <sheetData sheetId="3">
        <row r="5">
          <cell r="I5">
            <v>71260.27761</v>
          </cell>
          <cell r="J5">
            <v>55485</v>
          </cell>
          <cell r="K5">
            <v>44252</v>
          </cell>
          <cell r="L5">
            <v>45131</v>
          </cell>
        </row>
        <row r="7">
          <cell r="I7">
            <v>141644.10477</v>
          </cell>
          <cell r="J7">
            <v>70937.68299999999</v>
          </cell>
          <cell r="K7">
            <v>41442.4</v>
          </cell>
          <cell r="L7">
            <v>38639.2</v>
          </cell>
        </row>
        <row r="8">
          <cell r="I8">
            <v>14588</v>
          </cell>
          <cell r="J8">
            <v>15336</v>
          </cell>
          <cell r="K8">
            <v>14582</v>
          </cell>
          <cell r="L8">
            <v>14896</v>
          </cell>
        </row>
        <row r="9">
          <cell r="I9">
            <v>6139.7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59948.3</v>
          </cell>
          <cell r="J10">
            <v>53042.2</v>
          </cell>
          <cell r="K10">
            <v>26710.4</v>
          </cell>
          <cell r="L10">
            <v>23743.2</v>
          </cell>
        </row>
        <row r="11">
          <cell r="I11">
            <v>40650.66177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17778.46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2088.983</v>
          </cell>
          <cell r="J13">
            <v>2559.483</v>
          </cell>
          <cell r="K13">
            <v>150</v>
          </cell>
          <cell r="L13">
            <v>0</v>
          </cell>
        </row>
        <row r="14">
          <cell r="C14" t="str">
            <v>возврат остатков и спонсоры</v>
          </cell>
          <cell r="I14">
            <v>450</v>
          </cell>
        </row>
        <row r="24">
          <cell r="I24">
            <v>1163.172</v>
          </cell>
          <cell r="Y24">
            <v>900</v>
          </cell>
          <cell r="Z24">
            <v>700</v>
          </cell>
          <cell r="AA24">
            <v>800</v>
          </cell>
        </row>
        <row r="25">
          <cell r="I25">
            <v>157</v>
          </cell>
          <cell r="Y25">
            <v>157</v>
          </cell>
          <cell r="Z25">
            <v>121</v>
          </cell>
          <cell r="AA25">
            <v>121</v>
          </cell>
        </row>
        <row r="26">
          <cell r="I26">
            <v>10858.532000000001</v>
          </cell>
          <cell r="Y26">
            <v>7470</v>
          </cell>
          <cell r="Z26">
            <v>5752</v>
          </cell>
          <cell r="AA26">
            <v>5900</v>
          </cell>
        </row>
        <row r="27">
          <cell r="I27">
            <v>43</v>
          </cell>
          <cell r="Y27">
            <v>4</v>
          </cell>
          <cell r="Z27">
            <v>4</v>
          </cell>
          <cell r="AA27">
            <v>4</v>
          </cell>
        </row>
        <row r="28">
          <cell r="I28">
            <v>488.6</v>
          </cell>
          <cell r="Y28">
            <v>422.7</v>
          </cell>
          <cell r="Z28">
            <v>422.7</v>
          </cell>
          <cell r="AA28">
            <v>470</v>
          </cell>
        </row>
        <row r="29">
          <cell r="I29">
            <v>2372.3</v>
          </cell>
          <cell r="Y29">
            <v>1963</v>
          </cell>
          <cell r="Z29">
            <v>1512</v>
          </cell>
          <cell r="AA29">
            <v>1600</v>
          </cell>
        </row>
        <row r="30">
          <cell r="I30">
            <v>100</v>
          </cell>
          <cell r="Y30">
            <v>100</v>
          </cell>
          <cell r="Z30">
            <v>80</v>
          </cell>
          <cell r="AA30">
            <v>80</v>
          </cell>
        </row>
        <row r="31">
          <cell r="I31">
            <v>243.20000000000002</v>
          </cell>
          <cell r="Y31">
            <v>243.2</v>
          </cell>
          <cell r="Z31">
            <v>243.2</v>
          </cell>
          <cell r="AA31">
            <v>243.2</v>
          </cell>
        </row>
        <row r="32">
          <cell r="I32">
            <v>284.5</v>
          </cell>
          <cell r="Y32">
            <v>284.6</v>
          </cell>
          <cell r="Z32">
            <v>284.6</v>
          </cell>
          <cell r="AA32">
            <v>284.6</v>
          </cell>
        </row>
        <row r="33">
          <cell r="I33">
            <v>240.3</v>
          </cell>
          <cell r="Y33">
            <v>240.3</v>
          </cell>
          <cell r="Z33">
            <v>240.3</v>
          </cell>
          <cell r="AA33">
            <v>240.3</v>
          </cell>
        </row>
        <row r="34">
          <cell r="I34">
            <v>469.953</v>
          </cell>
          <cell r="Y34">
            <v>302</v>
          </cell>
          <cell r="Z34">
            <v>233</v>
          </cell>
          <cell r="AA34">
            <v>302</v>
          </cell>
        </row>
        <row r="35">
          <cell r="I35">
            <v>1718.254</v>
          </cell>
          <cell r="Y35">
            <v>245</v>
          </cell>
          <cell r="Z35">
            <v>189</v>
          </cell>
          <cell r="AA35">
            <v>245</v>
          </cell>
        </row>
        <row r="37">
          <cell r="I37">
            <v>199</v>
          </cell>
          <cell r="Y37">
            <v>199.8</v>
          </cell>
          <cell r="Z37">
            <v>160</v>
          </cell>
          <cell r="AA37">
            <v>199.8</v>
          </cell>
        </row>
        <row r="38">
          <cell r="I38">
            <v>0</v>
          </cell>
        </row>
        <row r="39">
          <cell r="I39">
            <v>0</v>
          </cell>
        </row>
        <row r="40">
          <cell r="I40">
            <v>0</v>
          </cell>
        </row>
        <row r="41">
          <cell r="I41">
            <v>0</v>
          </cell>
        </row>
        <row r="42">
          <cell r="I42">
            <v>0</v>
          </cell>
          <cell r="Y42">
            <v>200</v>
          </cell>
          <cell r="Z42">
            <v>200</v>
          </cell>
          <cell r="AA42">
            <v>0</v>
          </cell>
        </row>
        <row r="43">
          <cell r="I43">
            <v>0</v>
          </cell>
        </row>
        <row r="44">
          <cell r="I44">
            <v>5904.076</v>
          </cell>
          <cell r="Y44">
            <v>4800</v>
          </cell>
          <cell r="Z44">
            <v>3700</v>
          </cell>
          <cell r="AA44">
            <v>4500</v>
          </cell>
        </row>
        <row r="46">
          <cell r="I46">
            <v>339.90000000000003</v>
          </cell>
          <cell r="Y46">
            <v>375.7</v>
          </cell>
          <cell r="Z46" t="str">
            <v>375,7</v>
          </cell>
          <cell r="AA46" t="str">
            <v>375,7</v>
          </cell>
        </row>
        <row r="48">
          <cell r="I48">
            <v>0</v>
          </cell>
        </row>
        <row r="52">
          <cell r="I52">
            <v>1256.162</v>
          </cell>
          <cell r="Y52">
            <v>780</v>
          </cell>
          <cell r="Z52">
            <v>600</v>
          </cell>
          <cell r="AA52">
            <v>860</v>
          </cell>
        </row>
        <row r="53">
          <cell r="I53">
            <v>40</v>
          </cell>
          <cell r="Y53">
            <v>40</v>
          </cell>
          <cell r="Z53">
            <v>40</v>
          </cell>
          <cell r="AA53">
            <v>0</v>
          </cell>
        </row>
        <row r="54">
          <cell r="I54">
            <v>0</v>
          </cell>
        </row>
        <row r="55">
          <cell r="I55">
            <v>100</v>
          </cell>
          <cell r="Y55">
            <v>100</v>
          </cell>
          <cell r="Z55">
            <v>80</v>
          </cell>
        </row>
        <row r="56">
          <cell r="I56">
            <v>1000</v>
          </cell>
        </row>
        <row r="57">
          <cell r="I57">
            <v>7065.545700000001</v>
          </cell>
          <cell r="Y57">
            <v>1000</v>
          </cell>
        </row>
        <row r="58">
          <cell r="I58">
            <v>32887.629</v>
          </cell>
        </row>
        <row r="59">
          <cell r="I59">
            <v>0</v>
          </cell>
        </row>
        <row r="60">
          <cell r="I60">
            <v>0</v>
          </cell>
          <cell r="Y60">
            <v>1000</v>
          </cell>
          <cell r="Z60">
            <v>1000</v>
          </cell>
          <cell r="AA60">
            <v>1000</v>
          </cell>
        </row>
        <row r="67">
          <cell r="I67">
            <v>13220.86</v>
          </cell>
        </row>
        <row r="69">
          <cell r="I69">
            <v>0</v>
          </cell>
          <cell r="Z69">
            <v>2707</v>
          </cell>
          <cell r="AA69">
            <v>0</v>
          </cell>
        </row>
        <row r="70">
          <cell r="I70">
            <v>0</v>
          </cell>
        </row>
        <row r="71">
          <cell r="I71">
            <v>0</v>
          </cell>
        </row>
        <row r="72">
          <cell r="I72">
            <v>0</v>
          </cell>
        </row>
        <row r="83">
          <cell r="I83">
            <v>8823.1</v>
          </cell>
          <cell r="Y83">
            <v>8664.1</v>
          </cell>
          <cell r="Z83">
            <v>3271.1</v>
          </cell>
          <cell r="AA83">
            <v>2682.1</v>
          </cell>
        </row>
        <row r="84">
          <cell r="I84">
            <v>2268.6000000000004</v>
          </cell>
        </row>
        <row r="85">
          <cell r="I85">
            <v>300</v>
          </cell>
        </row>
        <row r="86">
          <cell r="I86">
            <v>6979.839999999999</v>
          </cell>
          <cell r="Y86">
            <v>5500</v>
          </cell>
          <cell r="Z86">
            <v>4300</v>
          </cell>
          <cell r="AA86">
            <v>5300</v>
          </cell>
        </row>
        <row r="87">
          <cell r="I87">
            <v>41465.183000000005</v>
          </cell>
          <cell r="Y87">
            <v>36046.9</v>
          </cell>
          <cell r="Z87">
            <v>13558.7</v>
          </cell>
          <cell r="AA87">
            <v>11180.5</v>
          </cell>
        </row>
        <row r="88">
          <cell r="I88">
            <v>23494.331000000002</v>
          </cell>
          <cell r="Y88">
            <v>19512.983</v>
          </cell>
          <cell r="Z88">
            <v>15023.3</v>
          </cell>
          <cell r="AA88">
            <v>16600</v>
          </cell>
        </row>
        <row r="89">
          <cell r="I89">
            <v>1312.4</v>
          </cell>
          <cell r="Y89">
            <v>1105.6</v>
          </cell>
          <cell r="Z89">
            <v>1105.6</v>
          </cell>
          <cell r="AA89">
            <v>1105.6</v>
          </cell>
        </row>
        <row r="90">
          <cell r="I90">
            <v>423.5</v>
          </cell>
        </row>
        <row r="91">
          <cell r="I91">
            <v>0</v>
          </cell>
        </row>
        <row r="92">
          <cell r="I92">
            <v>1656</v>
          </cell>
        </row>
        <row r="93">
          <cell r="I93">
            <v>20</v>
          </cell>
        </row>
        <row r="97">
          <cell r="I97">
            <v>5340.9</v>
          </cell>
          <cell r="Y97">
            <v>5168</v>
          </cell>
          <cell r="Z97">
            <v>3980</v>
          </cell>
          <cell r="AA97">
            <v>4700</v>
          </cell>
        </row>
        <row r="98">
          <cell r="I98">
            <v>3816.949</v>
          </cell>
        </row>
        <row r="99">
          <cell r="I99">
            <v>1450</v>
          </cell>
        </row>
        <row r="100">
          <cell r="I100">
            <v>4231.200000000001</v>
          </cell>
          <cell r="Y100">
            <v>3869</v>
          </cell>
          <cell r="Z100">
            <v>3100</v>
          </cell>
          <cell r="AA100">
            <v>3600</v>
          </cell>
        </row>
        <row r="101">
          <cell r="I101">
            <v>25</v>
          </cell>
          <cell r="Y101">
            <v>25</v>
          </cell>
          <cell r="Z101">
            <v>25</v>
          </cell>
          <cell r="AA101">
            <v>0</v>
          </cell>
        </row>
        <row r="102">
          <cell r="I102">
            <v>0</v>
          </cell>
        </row>
        <row r="103">
          <cell r="I103">
            <v>53.76</v>
          </cell>
        </row>
        <row r="104">
          <cell r="I104">
            <v>669.3</v>
          </cell>
          <cell r="Y104">
            <v>666.9</v>
          </cell>
          <cell r="Z104">
            <v>514</v>
          </cell>
          <cell r="AA104">
            <v>0</v>
          </cell>
        </row>
        <row r="105">
          <cell r="I105">
            <v>14.5</v>
          </cell>
          <cell r="Y105">
            <v>16</v>
          </cell>
          <cell r="Z105">
            <v>12</v>
          </cell>
          <cell r="AA105">
            <v>0</v>
          </cell>
        </row>
        <row r="108">
          <cell r="I108">
            <v>2271.148</v>
          </cell>
          <cell r="Y108">
            <v>1753</v>
          </cell>
          <cell r="Z108">
            <v>1350</v>
          </cell>
          <cell r="AA108">
            <v>1500</v>
          </cell>
        </row>
        <row r="109">
          <cell r="I109">
            <v>2745.8</v>
          </cell>
          <cell r="Y109">
            <v>2223</v>
          </cell>
          <cell r="Z109">
            <v>1712</v>
          </cell>
          <cell r="AA109">
            <v>1712</v>
          </cell>
        </row>
        <row r="113">
          <cell r="I113">
            <v>7362.8933</v>
          </cell>
          <cell r="Y113">
            <v>5517</v>
          </cell>
          <cell r="Z113">
            <v>4171</v>
          </cell>
          <cell r="AA113">
            <v>4700</v>
          </cell>
        </row>
        <row r="114">
          <cell r="I114">
            <v>2504.1</v>
          </cell>
          <cell r="Y114">
            <v>1399</v>
          </cell>
          <cell r="Z114">
            <v>1100</v>
          </cell>
          <cell r="AA114">
            <v>1300</v>
          </cell>
        </row>
        <row r="115">
          <cell r="I115">
            <v>2687.22</v>
          </cell>
          <cell r="Y115">
            <v>2316.7</v>
          </cell>
          <cell r="Z115">
            <v>1784</v>
          </cell>
          <cell r="AA115">
            <v>1900</v>
          </cell>
        </row>
        <row r="116">
          <cell r="I116">
            <v>46.3</v>
          </cell>
        </row>
        <row r="117">
          <cell r="I117">
            <v>195</v>
          </cell>
        </row>
        <row r="118">
          <cell r="I118">
            <v>0</v>
          </cell>
        </row>
        <row r="119">
          <cell r="I119">
            <v>0</v>
          </cell>
        </row>
        <row r="120">
          <cell r="I120">
            <v>1720.34409</v>
          </cell>
        </row>
        <row r="121">
          <cell r="I121">
            <v>0</v>
          </cell>
        </row>
        <row r="122">
          <cell r="I122">
            <v>2931.4</v>
          </cell>
          <cell r="Y122">
            <v>2420</v>
          </cell>
          <cell r="Z122">
            <v>1863</v>
          </cell>
          <cell r="AA122">
            <v>1997.2</v>
          </cell>
        </row>
        <row r="123">
          <cell r="I123">
            <v>628.1</v>
          </cell>
          <cell r="Y123">
            <v>490</v>
          </cell>
          <cell r="Z123">
            <v>380</v>
          </cell>
          <cell r="AA123">
            <v>490</v>
          </cell>
        </row>
        <row r="124">
          <cell r="I124">
            <v>0</v>
          </cell>
        </row>
        <row r="135">
          <cell r="Y135">
            <v>325</v>
          </cell>
          <cell r="Z135">
            <v>250</v>
          </cell>
          <cell r="AA135">
            <v>250</v>
          </cell>
        </row>
        <row r="136">
          <cell r="I136">
            <v>260</v>
          </cell>
          <cell r="Y136">
            <v>418</v>
          </cell>
          <cell r="Z136">
            <v>322</v>
          </cell>
          <cell r="AA136">
            <v>0</v>
          </cell>
        </row>
        <row r="137">
          <cell r="I137">
            <v>205.396</v>
          </cell>
        </row>
        <row r="138">
          <cell r="I138">
            <v>0</v>
          </cell>
        </row>
        <row r="139">
          <cell r="I139">
            <v>20</v>
          </cell>
          <cell r="Y139">
            <v>60</v>
          </cell>
          <cell r="Z139">
            <v>0</v>
          </cell>
          <cell r="AA139">
            <v>0</v>
          </cell>
        </row>
        <row r="140">
          <cell r="I140">
            <v>17.1</v>
          </cell>
          <cell r="Y140">
            <v>17.2</v>
          </cell>
          <cell r="Z140">
            <v>17.2</v>
          </cell>
          <cell r="AA140">
            <v>17.2</v>
          </cell>
        </row>
        <row r="141">
          <cell r="I141">
            <v>559</v>
          </cell>
          <cell r="Y141">
            <v>615.7</v>
          </cell>
          <cell r="Z141">
            <v>626.5</v>
          </cell>
          <cell r="AA141">
            <v>626.5</v>
          </cell>
        </row>
        <row r="142">
          <cell r="I142">
            <v>1867.8</v>
          </cell>
          <cell r="Y142">
            <v>968.5</v>
          </cell>
          <cell r="Z142">
            <v>968.5</v>
          </cell>
          <cell r="AA142">
            <v>968.5</v>
          </cell>
        </row>
        <row r="143">
          <cell r="I143">
            <v>50</v>
          </cell>
        </row>
        <row r="145">
          <cell r="I145">
            <v>3530</v>
          </cell>
          <cell r="Y145">
            <v>1827</v>
          </cell>
          <cell r="Z145">
            <v>3365.6</v>
          </cell>
          <cell r="AA145">
            <v>3365.6</v>
          </cell>
        </row>
        <row r="146">
          <cell r="I146">
            <v>13.7</v>
          </cell>
        </row>
        <row r="147">
          <cell r="I147">
            <v>12.4</v>
          </cell>
        </row>
        <row r="148">
          <cell r="I148">
            <v>554.8</v>
          </cell>
          <cell r="Y148">
            <v>554.9</v>
          </cell>
          <cell r="Z148">
            <v>554.9</v>
          </cell>
          <cell r="AA148">
            <v>554.9</v>
          </cell>
        </row>
        <row r="157">
          <cell r="I157">
            <v>275.599</v>
          </cell>
          <cell r="Y157">
            <v>200</v>
          </cell>
          <cell r="Z157" t="str">
            <v>100</v>
          </cell>
          <cell r="AA157" t="str">
            <v>100</v>
          </cell>
        </row>
        <row r="159">
          <cell r="I159">
            <v>2.9</v>
          </cell>
          <cell r="Y159">
            <v>1.4</v>
          </cell>
          <cell r="Z159" t="str">
            <v>1</v>
          </cell>
        </row>
        <row r="163">
          <cell r="I163">
            <v>2081.7</v>
          </cell>
          <cell r="Y163">
            <v>2094.5</v>
          </cell>
          <cell r="Z163">
            <v>2094.5</v>
          </cell>
          <cell r="AA163">
            <v>2094.5</v>
          </cell>
        </row>
        <row r="164">
          <cell r="I164">
            <v>100</v>
          </cell>
        </row>
        <row r="165">
          <cell r="I165">
            <v>509.35</v>
          </cell>
        </row>
        <row r="170">
          <cell r="Y170">
            <v>124602.683</v>
          </cell>
          <cell r="Z170">
            <v>84194.40000000001</v>
          </cell>
          <cell r="AA170">
            <v>83970.19999999998</v>
          </cell>
        </row>
      </sheetData>
      <sheetData sheetId="4">
        <row r="127">
          <cell r="I127">
            <v>427.463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P234"/>
  <sheetViews>
    <sheetView tabSelected="1" zoomScalePageLayoutView="0" workbookViewId="0" topLeftCell="A158">
      <selection activeCell="Q173" sqref="Q173"/>
    </sheetView>
  </sheetViews>
  <sheetFormatPr defaultColWidth="9.00390625" defaultRowHeight="12.75"/>
  <cols>
    <col min="1" max="1" width="4.625" style="0" customWidth="1"/>
    <col min="2" max="2" width="5.75390625" style="0" customWidth="1"/>
    <col min="6" max="6" width="4.75390625" style="0" customWidth="1"/>
    <col min="7" max="7" width="4.375" style="0" customWidth="1"/>
    <col min="8" max="8" width="16.875" style="0" customWidth="1"/>
    <col min="9" max="9" width="1.12109375" style="0" hidden="1" customWidth="1"/>
    <col min="10" max="10" width="11.875" style="0" customWidth="1"/>
    <col min="11" max="15" width="11.25390625" style="0" customWidth="1"/>
    <col min="16" max="16" width="9.125" style="12" customWidth="1"/>
  </cols>
  <sheetData>
    <row r="2" spans="3:13" ht="15" hidden="1">
      <c r="C2" s="69" t="s">
        <v>11</v>
      </c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0:12" ht="12.75" hidden="1">
      <c r="J3" s="53"/>
      <c r="K3" s="53"/>
      <c r="L3" s="53"/>
    </row>
    <row r="4" spans="3:13" ht="12.75" hidden="1">
      <c r="C4" s="45" t="s">
        <v>18</v>
      </c>
      <c r="D4" s="45"/>
      <c r="E4" s="45"/>
      <c r="F4" s="45"/>
      <c r="G4" s="45"/>
      <c r="H4" s="45"/>
      <c r="I4" s="45"/>
      <c r="J4" s="3">
        <v>2013</v>
      </c>
      <c r="K4" s="3">
        <v>2014</v>
      </c>
      <c r="L4" s="3">
        <v>2015</v>
      </c>
      <c r="M4" s="3">
        <v>2016</v>
      </c>
    </row>
    <row r="5" spans="3:14" ht="24" customHeight="1" hidden="1">
      <c r="C5" s="47" t="s">
        <v>12</v>
      </c>
      <c r="D5" s="47"/>
      <c r="E5" s="47"/>
      <c r="F5" s="47"/>
      <c r="G5" s="47"/>
      <c r="H5" s="47"/>
      <c r="I5" s="47"/>
      <c r="J5" s="3">
        <v>30611.8</v>
      </c>
      <c r="K5" s="3">
        <f>'[1]Собственные'!B29-'[1]Собственные'!B13</f>
        <v>55485</v>
      </c>
      <c r="L5" s="3">
        <f>'[1]Собственные'!C29-'[1]Собственные'!C13</f>
        <v>44252</v>
      </c>
      <c r="M5" s="3">
        <f>'[1]Собственные'!D29-'[1]Собственные'!D13</f>
        <v>45131</v>
      </c>
      <c r="N5">
        <f>K5/K12*100</f>
        <v>28.336069132334323</v>
      </c>
    </row>
    <row r="6" spans="3:14" ht="19.5" customHeight="1" hidden="1">
      <c r="C6" s="47" t="s">
        <v>13</v>
      </c>
      <c r="D6" s="47"/>
      <c r="E6" s="47"/>
      <c r="F6" s="47"/>
      <c r="G6" s="47"/>
      <c r="H6" s="47"/>
      <c r="I6" s="47"/>
      <c r="J6" s="3">
        <v>113438</v>
      </c>
      <c r="K6" s="3">
        <f>'[1]БП'!C8</f>
        <v>140325.50477</v>
      </c>
      <c r="L6" s="3">
        <f>'[1]БП'!D8</f>
        <v>70937.68299999999</v>
      </c>
      <c r="M6" s="3">
        <f>'[1]БП'!F8</f>
        <v>38639.2</v>
      </c>
      <c r="N6">
        <f>J6/J12*100</f>
        <v>78.74915480618509</v>
      </c>
    </row>
    <row r="7" spans="3:13" ht="12.75" hidden="1">
      <c r="C7" s="4"/>
      <c r="D7" s="4"/>
      <c r="E7" s="4"/>
      <c r="F7" s="45" t="s">
        <v>14</v>
      </c>
      <c r="G7" s="45"/>
      <c r="H7" s="45"/>
      <c r="I7" s="45"/>
      <c r="J7" s="3">
        <v>22765</v>
      </c>
      <c r="K7" s="3">
        <f>'[1]БП'!C12</f>
        <v>20727.7</v>
      </c>
      <c r="L7" s="3">
        <f>'[1]БП'!D12</f>
        <v>15336</v>
      </c>
      <c r="M7" s="3">
        <f>'[1]БП'!F12</f>
        <v>14896</v>
      </c>
    </row>
    <row r="8" spans="3:13" ht="12.75" hidden="1">
      <c r="C8" s="4"/>
      <c r="D8" s="4"/>
      <c r="E8" s="4"/>
      <c r="F8" s="45" t="s">
        <v>15</v>
      </c>
      <c r="G8" s="45"/>
      <c r="H8" s="45"/>
      <c r="I8" s="45"/>
      <c r="J8" s="3">
        <v>78114.3</v>
      </c>
      <c r="K8" s="3">
        <f>'[1]БП'!C16</f>
        <v>59948.299999999996</v>
      </c>
      <c r="L8" s="3">
        <f>'[1]БП'!D16</f>
        <v>53042.2</v>
      </c>
      <c r="M8" s="3">
        <f>'[1]БП'!F16</f>
        <v>23743.2</v>
      </c>
    </row>
    <row r="9" spans="3:13" ht="12.75" hidden="1">
      <c r="C9" s="4"/>
      <c r="D9" s="4"/>
      <c r="E9" s="4"/>
      <c r="F9" s="76" t="s">
        <v>16</v>
      </c>
      <c r="G9" s="76"/>
      <c r="H9" s="76"/>
      <c r="I9" s="76"/>
      <c r="J9" s="3">
        <v>11137.7</v>
      </c>
      <c r="K9" s="3">
        <f>'[1]БП'!C53</f>
        <v>39782.06177000001</v>
      </c>
      <c r="L9" s="3">
        <f>'[1]БП'!D53</f>
        <v>0</v>
      </c>
      <c r="M9" s="3">
        <f>'[1]БП'!F53</f>
        <v>0</v>
      </c>
    </row>
    <row r="10" spans="3:13" ht="12.75" hidden="1">
      <c r="C10" s="4"/>
      <c r="D10" s="4"/>
      <c r="E10" s="5"/>
      <c r="F10" s="77" t="s">
        <v>20</v>
      </c>
      <c r="G10" s="78"/>
      <c r="H10" s="78"/>
      <c r="I10" s="79"/>
      <c r="J10" s="6">
        <v>1363</v>
      </c>
      <c r="K10" s="3"/>
      <c r="L10" s="3"/>
      <c r="M10" s="3"/>
    </row>
    <row r="11" spans="3:13" ht="12.75" hidden="1">
      <c r="C11" s="4"/>
      <c r="D11" s="4"/>
      <c r="E11" s="4"/>
      <c r="F11" s="7"/>
      <c r="G11" s="7"/>
      <c r="H11" s="7"/>
      <c r="I11" s="7"/>
      <c r="J11" s="3">
        <v>58</v>
      </c>
      <c r="K11" s="3"/>
      <c r="L11" s="3"/>
      <c r="M11" s="3"/>
    </row>
    <row r="12" spans="3:13" ht="12.75" hidden="1">
      <c r="C12" s="45" t="s">
        <v>17</v>
      </c>
      <c r="D12" s="45"/>
      <c r="E12" s="45"/>
      <c r="F12" s="45"/>
      <c r="G12" s="45"/>
      <c r="H12" s="45"/>
      <c r="I12" s="45"/>
      <c r="J12" s="3">
        <f>J5+J6</f>
        <v>144049.8</v>
      </c>
      <c r="K12" s="3">
        <f>K5+K6</f>
        <v>195810.50477</v>
      </c>
      <c r="L12" s="3">
        <f>L5+L6</f>
        <v>115189.68299999999</v>
      </c>
      <c r="M12" s="3">
        <f>M5+M6</f>
        <v>83770.2</v>
      </c>
    </row>
    <row r="13" ht="12.75" hidden="1"/>
    <row r="14" ht="12.75" hidden="1"/>
    <row r="15" spans="3:13" ht="15" hidden="1">
      <c r="C15" s="69" t="s">
        <v>122</v>
      </c>
      <c r="D15" s="69"/>
      <c r="E15" s="69"/>
      <c r="F15" s="69"/>
      <c r="G15" s="69"/>
      <c r="H15" s="69"/>
      <c r="I15" s="69"/>
      <c r="J15" s="69"/>
      <c r="K15" s="69"/>
      <c r="L15" s="69"/>
      <c r="M15" s="69"/>
    </row>
    <row r="16" ht="12.75" hidden="1"/>
    <row r="17" spans="3:13" ht="25.5" hidden="1">
      <c r="C17" s="47" t="s">
        <v>0</v>
      </c>
      <c r="D17" s="47"/>
      <c r="E17" s="47"/>
      <c r="F17" s="8" t="s">
        <v>7</v>
      </c>
      <c r="G17" s="8" t="s">
        <v>8</v>
      </c>
      <c r="H17" s="8" t="s">
        <v>9</v>
      </c>
      <c r="I17" s="8" t="s">
        <v>10</v>
      </c>
      <c r="J17" s="9" t="s">
        <v>141</v>
      </c>
      <c r="K17" s="9" t="s">
        <v>144</v>
      </c>
      <c r="L17" s="23" t="s">
        <v>145</v>
      </c>
      <c r="M17" s="23" t="s">
        <v>146</v>
      </c>
    </row>
    <row r="18" spans="3:13" ht="3.75" customHeight="1" hidden="1">
      <c r="C18" s="45"/>
      <c r="D18" s="45"/>
      <c r="E18" s="45"/>
      <c r="F18" s="8"/>
      <c r="G18" s="8"/>
      <c r="H18" s="4"/>
      <c r="I18" s="4"/>
      <c r="J18" s="4"/>
      <c r="K18" s="4"/>
      <c r="L18" s="4"/>
      <c r="M18" s="4"/>
    </row>
    <row r="19" spans="3:15" ht="12.75" hidden="1">
      <c r="C19" s="67" t="s">
        <v>115</v>
      </c>
      <c r="D19" s="67"/>
      <c r="E19" s="67"/>
      <c r="F19" s="67"/>
      <c r="G19" s="67"/>
      <c r="H19" s="67"/>
      <c r="I19" s="67"/>
      <c r="J19" s="10">
        <f>J21+J22+J23+J24+J25+J26+J27+J28+J29+J30+J31+J32+J33+J34+J35+J37+J39+J36+J38</f>
        <v>12484.4</v>
      </c>
      <c r="K19" s="10">
        <f>K21+K22+K23+K24+K25+K26+K27+K28+K29+K30+K31+K32+K33+K34+K35+K37+K39+K36+K38</f>
        <v>13847.499999999998</v>
      </c>
      <c r="L19" s="10">
        <f>L21+L22+L23+L24+L25+L26+L27+L28+L29+L30+L31+L32+L33+L34+L35+L37+L39+L36+L38</f>
        <v>17310.399999999998</v>
      </c>
      <c r="M19" s="10">
        <f>M21+M22+M23+M24+M25+M26+M27+M28+M29+M30+M31+M32+M33+M34+M35+M37+M39+M36+M38</f>
        <v>13787.9</v>
      </c>
      <c r="N19" s="13" t="e">
        <f>K19/K152*100</f>
        <v>#REF!</v>
      </c>
      <c r="O19">
        <v>13972.7</v>
      </c>
    </row>
    <row r="20" spans="3:13" ht="7.5" customHeight="1" hidden="1">
      <c r="C20" s="3"/>
      <c r="D20" s="3"/>
      <c r="E20" s="3"/>
      <c r="F20" s="8"/>
      <c r="G20" s="8"/>
      <c r="H20" s="4"/>
      <c r="I20" s="4"/>
      <c r="J20" s="4"/>
      <c r="K20" s="4"/>
      <c r="L20" s="4"/>
      <c r="M20" s="4"/>
    </row>
    <row r="21" spans="3:13" ht="12.75" hidden="1">
      <c r="C21" s="45" t="s">
        <v>19</v>
      </c>
      <c r="D21" s="45"/>
      <c r="E21" s="45"/>
      <c r="F21" s="8" t="s">
        <v>5</v>
      </c>
      <c r="G21" s="8" t="s">
        <v>6</v>
      </c>
      <c r="H21" s="9"/>
      <c r="I21" s="4"/>
      <c r="J21" s="4">
        <v>1028.4</v>
      </c>
      <c r="K21" s="4">
        <v>894.5</v>
      </c>
      <c r="L21" s="4">
        <v>1050.3</v>
      </c>
      <c r="M21" s="4">
        <v>894.5</v>
      </c>
    </row>
    <row r="22" spans="3:13" ht="12.75" hidden="1">
      <c r="C22" s="45" t="s">
        <v>21</v>
      </c>
      <c r="D22" s="45"/>
      <c r="E22" s="45"/>
      <c r="F22" s="8" t="s">
        <v>5</v>
      </c>
      <c r="G22" s="8" t="s">
        <v>22</v>
      </c>
      <c r="H22" s="9"/>
      <c r="I22" s="4"/>
      <c r="J22" s="4">
        <v>417.8</v>
      </c>
      <c r="K22" s="4">
        <v>480.3</v>
      </c>
      <c r="L22" s="4">
        <v>480.3</v>
      </c>
      <c r="M22" s="4">
        <v>400</v>
      </c>
    </row>
    <row r="23" spans="3:13" ht="12.75" hidden="1">
      <c r="C23" s="45" t="s">
        <v>23</v>
      </c>
      <c r="D23" s="45"/>
      <c r="E23" s="45"/>
      <c r="F23" s="8" t="s">
        <v>5</v>
      </c>
      <c r="G23" s="8" t="s">
        <v>24</v>
      </c>
      <c r="H23" s="9"/>
      <c r="I23" s="4"/>
      <c r="J23" s="4">
        <v>8123.1</v>
      </c>
      <c r="K23" s="4">
        <v>8212.7</v>
      </c>
      <c r="L23" s="4">
        <v>10885.9</v>
      </c>
      <c r="M23" s="4">
        <v>8200</v>
      </c>
    </row>
    <row r="24" spans="3:13" ht="12.75" hidden="1">
      <c r="C24" s="45" t="s">
        <v>109</v>
      </c>
      <c r="D24" s="45"/>
      <c r="E24" s="45"/>
      <c r="F24" s="8" t="s">
        <v>5</v>
      </c>
      <c r="G24" s="8" t="s">
        <v>38</v>
      </c>
      <c r="H24" s="9"/>
      <c r="I24" s="4"/>
      <c r="J24" s="4"/>
      <c r="K24" s="4"/>
      <c r="L24" s="4"/>
      <c r="M24" s="4"/>
    </row>
    <row r="25" spans="3:13" ht="12.75" hidden="1">
      <c r="C25" s="45" t="s">
        <v>25</v>
      </c>
      <c r="D25" s="45"/>
      <c r="E25" s="45"/>
      <c r="F25" s="8" t="s">
        <v>5</v>
      </c>
      <c r="G25" s="8" t="s">
        <v>26</v>
      </c>
      <c r="H25" s="9"/>
      <c r="I25" s="4"/>
      <c r="J25" s="4">
        <v>434.9</v>
      </c>
      <c r="K25" s="4">
        <v>662.9</v>
      </c>
      <c r="L25" s="4">
        <v>600.7</v>
      </c>
      <c r="M25" s="4">
        <v>450</v>
      </c>
    </row>
    <row r="26" spans="3:13" ht="12.75" hidden="1">
      <c r="C26" s="45" t="s">
        <v>27</v>
      </c>
      <c r="D26" s="45"/>
      <c r="E26" s="45"/>
      <c r="F26" s="8" t="s">
        <v>5</v>
      </c>
      <c r="G26" s="8" t="s">
        <v>26</v>
      </c>
      <c r="H26" s="9"/>
      <c r="I26" s="4"/>
      <c r="J26" s="4">
        <v>1741.6</v>
      </c>
      <c r="K26" s="4">
        <v>1744.3</v>
      </c>
      <c r="L26" s="4">
        <v>1844.3</v>
      </c>
      <c r="M26" s="4">
        <v>1844</v>
      </c>
    </row>
    <row r="27" spans="3:13" ht="12.75" hidden="1">
      <c r="C27" s="45" t="s">
        <v>28</v>
      </c>
      <c r="D27" s="45"/>
      <c r="E27" s="45"/>
      <c r="F27" s="8" t="s">
        <v>5</v>
      </c>
      <c r="G27" s="8" t="s">
        <v>29</v>
      </c>
      <c r="H27" s="9"/>
      <c r="I27" s="4"/>
      <c r="J27" s="4"/>
      <c r="K27" s="4">
        <f>'[1]Расходы'!AS72</f>
        <v>100</v>
      </c>
      <c r="L27" s="4">
        <v>100</v>
      </c>
      <c r="M27" s="4">
        <v>100</v>
      </c>
    </row>
    <row r="28" spans="3:13" ht="12.75" hidden="1">
      <c r="C28" s="45" t="s">
        <v>30</v>
      </c>
      <c r="D28" s="45"/>
      <c r="E28" s="45"/>
      <c r="F28" s="8" t="s">
        <v>5</v>
      </c>
      <c r="G28" s="8" t="s">
        <v>31</v>
      </c>
      <c r="H28" s="9"/>
      <c r="I28" s="4"/>
      <c r="J28" s="4"/>
      <c r="K28" s="4"/>
      <c r="L28" s="4">
        <f>'[1]Расходы'!AS81</f>
        <v>243.20000000000002</v>
      </c>
      <c r="M28" s="4">
        <f>'[1]Расходы'!AS82</f>
        <v>243.20000000000002</v>
      </c>
    </row>
    <row r="29" spans="3:13" ht="12.75" hidden="1">
      <c r="C29" s="45" t="s">
        <v>32</v>
      </c>
      <c r="D29" s="45"/>
      <c r="E29" s="45"/>
      <c r="F29" s="8" t="s">
        <v>5</v>
      </c>
      <c r="G29" s="8" t="s">
        <v>31</v>
      </c>
      <c r="H29" s="9"/>
      <c r="I29" s="4"/>
      <c r="J29" s="4"/>
      <c r="K29" s="4"/>
      <c r="L29" s="4">
        <f>'[1]Расходы'!AS88</f>
        <v>284.6</v>
      </c>
      <c r="M29" s="4">
        <f>'[1]Расходы'!AS89</f>
        <v>284.6</v>
      </c>
    </row>
    <row r="30" spans="3:13" ht="12.75" hidden="1">
      <c r="C30" s="45" t="s">
        <v>33</v>
      </c>
      <c r="D30" s="45"/>
      <c r="E30" s="45"/>
      <c r="F30" s="8" t="s">
        <v>5</v>
      </c>
      <c r="G30" s="8" t="s">
        <v>31</v>
      </c>
      <c r="H30" s="9"/>
      <c r="I30" s="4"/>
      <c r="J30" s="4"/>
      <c r="K30" s="4"/>
      <c r="L30" s="4">
        <f>'[1]Расходы'!AS95</f>
        <v>240.3</v>
      </c>
      <c r="M30" s="4">
        <f>'[1]Расходы'!AS96</f>
        <v>240.3</v>
      </c>
    </row>
    <row r="31" spans="3:13" ht="12.75" hidden="1">
      <c r="C31" s="45" t="s">
        <v>34</v>
      </c>
      <c r="D31" s="45"/>
      <c r="E31" s="45"/>
      <c r="F31" s="8" t="s">
        <v>5</v>
      </c>
      <c r="G31" s="8" t="s">
        <v>31</v>
      </c>
      <c r="H31" s="9"/>
      <c r="I31" s="4"/>
      <c r="J31" s="4">
        <v>289.8</v>
      </c>
      <c r="K31" s="4">
        <v>400</v>
      </c>
      <c r="L31" s="4">
        <v>400</v>
      </c>
      <c r="M31" s="4">
        <v>300</v>
      </c>
    </row>
    <row r="32" spans="3:13" ht="12.75" hidden="1">
      <c r="C32" s="45" t="s">
        <v>4</v>
      </c>
      <c r="D32" s="45"/>
      <c r="E32" s="45"/>
      <c r="F32" s="8" t="s">
        <v>5</v>
      </c>
      <c r="G32" s="8" t="s">
        <v>31</v>
      </c>
      <c r="H32" s="9"/>
      <c r="I32" s="4"/>
      <c r="J32" s="4">
        <v>147.8</v>
      </c>
      <c r="K32" s="4">
        <v>200</v>
      </c>
      <c r="L32" s="4">
        <v>200</v>
      </c>
      <c r="M32" s="4">
        <v>100</v>
      </c>
    </row>
    <row r="33" spans="3:13" ht="12.75" hidden="1">
      <c r="C33" s="45" t="s">
        <v>35</v>
      </c>
      <c r="D33" s="45"/>
      <c r="E33" s="45"/>
      <c r="F33" s="8" t="s">
        <v>5</v>
      </c>
      <c r="G33" s="8" t="s">
        <v>31</v>
      </c>
      <c r="H33" s="9"/>
      <c r="I33" s="4"/>
      <c r="J33" s="4"/>
      <c r="K33" s="4">
        <f>'[1]Расходы'!AS121</f>
        <v>0</v>
      </c>
      <c r="L33" s="4">
        <v>299.5</v>
      </c>
      <c r="M33" s="4">
        <v>50</v>
      </c>
    </row>
    <row r="34" spans="3:13" ht="12.75" hidden="1">
      <c r="C34" s="45" t="s">
        <v>36</v>
      </c>
      <c r="D34" s="45"/>
      <c r="E34" s="45"/>
      <c r="F34" s="8" t="s">
        <v>5</v>
      </c>
      <c r="G34" s="8" t="s">
        <v>31</v>
      </c>
      <c r="H34" s="9"/>
      <c r="I34" s="4"/>
      <c r="J34" s="4">
        <v>301</v>
      </c>
      <c r="K34" s="4">
        <v>413.8</v>
      </c>
      <c r="L34" s="4">
        <v>458.8</v>
      </c>
      <c r="M34" s="4">
        <v>458.8</v>
      </c>
    </row>
    <row r="35" spans="3:13" ht="12.75" hidden="1">
      <c r="C35" s="45" t="s">
        <v>142</v>
      </c>
      <c r="D35" s="45"/>
      <c r="E35" s="45"/>
      <c r="F35" s="8" t="s">
        <v>5</v>
      </c>
      <c r="G35" s="8" t="s">
        <v>31</v>
      </c>
      <c r="H35" s="9"/>
      <c r="I35" s="4"/>
      <c r="J35" s="4"/>
      <c r="K35" s="4">
        <v>82</v>
      </c>
      <c r="L35" s="4">
        <v>82</v>
      </c>
      <c r="M35" s="4">
        <v>82</v>
      </c>
    </row>
    <row r="36" spans="3:13" ht="12.75" hidden="1">
      <c r="C36" s="45" t="s">
        <v>137</v>
      </c>
      <c r="D36" s="45"/>
      <c r="E36" s="45"/>
      <c r="F36" s="8" t="s">
        <v>5</v>
      </c>
      <c r="G36" s="8" t="s">
        <v>22</v>
      </c>
      <c r="H36" s="9"/>
      <c r="I36" s="4"/>
      <c r="J36" s="4"/>
      <c r="K36" s="4">
        <v>500</v>
      </c>
      <c r="L36" s="4"/>
      <c r="M36" s="4"/>
    </row>
    <row r="37" spans="3:13" ht="12.75" hidden="1">
      <c r="C37" s="73" t="s">
        <v>62</v>
      </c>
      <c r="D37" s="74"/>
      <c r="E37" s="75"/>
      <c r="F37" s="8" t="s">
        <v>5</v>
      </c>
      <c r="G37" s="8" t="s">
        <v>31</v>
      </c>
      <c r="H37" s="3"/>
      <c r="I37" s="4"/>
      <c r="J37" s="4"/>
      <c r="K37" s="4">
        <f>'[1]Расходы'!AS100</f>
        <v>0</v>
      </c>
      <c r="L37" s="4">
        <f>'[1]Расходы'!AS102</f>
        <v>0</v>
      </c>
      <c r="M37" s="4">
        <f>'[1]Расходы'!AS103</f>
        <v>0</v>
      </c>
    </row>
    <row r="38" spans="3:13" ht="12.75" hidden="1">
      <c r="C38" s="73" t="s">
        <v>143</v>
      </c>
      <c r="D38" s="74"/>
      <c r="E38" s="75"/>
      <c r="F38" s="8" t="s">
        <v>5</v>
      </c>
      <c r="G38" s="8" t="s">
        <v>31</v>
      </c>
      <c r="H38" s="3"/>
      <c r="I38" s="4"/>
      <c r="J38" s="4"/>
      <c r="K38" s="4">
        <v>147</v>
      </c>
      <c r="L38" s="4">
        <v>130.5</v>
      </c>
      <c r="M38" s="4">
        <v>130.5</v>
      </c>
    </row>
    <row r="39" spans="3:13" ht="12.75" hidden="1">
      <c r="C39" s="45" t="s">
        <v>121</v>
      </c>
      <c r="D39" s="45"/>
      <c r="E39" s="45"/>
      <c r="F39" s="8" t="s">
        <v>5</v>
      </c>
      <c r="G39" s="8" t="s">
        <v>31</v>
      </c>
      <c r="H39" s="3"/>
      <c r="I39" s="4"/>
      <c r="J39" s="4"/>
      <c r="K39" s="4">
        <v>10</v>
      </c>
      <c r="L39" s="4">
        <v>10</v>
      </c>
      <c r="M39" s="4">
        <v>10</v>
      </c>
    </row>
    <row r="40" spans="3:8" ht="5.25" customHeight="1" hidden="1">
      <c r="C40" s="1"/>
      <c r="D40" s="1"/>
      <c r="E40" s="1"/>
      <c r="F40" s="2"/>
      <c r="G40" s="2"/>
      <c r="H40" s="1"/>
    </row>
    <row r="41" spans="3:13" ht="12.75" hidden="1">
      <c r="C41" s="42" t="s">
        <v>37</v>
      </c>
      <c r="D41" s="43"/>
      <c r="E41" s="43"/>
      <c r="F41" s="43"/>
      <c r="G41" s="43"/>
      <c r="H41" s="43"/>
      <c r="I41" s="44"/>
      <c r="J41" s="10"/>
      <c r="K41" s="10"/>
      <c r="L41" s="10">
        <f>'[1]Расходы'!AS235</f>
        <v>375.7</v>
      </c>
      <c r="M41" s="10">
        <f>'[1]Расходы'!AT235</f>
        <v>375.7</v>
      </c>
    </row>
    <row r="42" spans="3:7" ht="5.25" customHeight="1" hidden="1">
      <c r="C42" s="53"/>
      <c r="D42" s="53"/>
      <c r="E42" s="53"/>
      <c r="F42" s="2"/>
      <c r="G42" s="2"/>
    </row>
    <row r="43" spans="3:14" ht="12.75" hidden="1">
      <c r="C43" s="42" t="s">
        <v>114</v>
      </c>
      <c r="D43" s="43"/>
      <c r="E43" s="43"/>
      <c r="F43" s="43"/>
      <c r="G43" s="43"/>
      <c r="H43" s="43"/>
      <c r="I43" s="44"/>
      <c r="J43" s="10">
        <v>638.8</v>
      </c>
      <c r="K43" s="10">
        <v>585.8</v>
      </c>
      <c r="L43" s="10">
        <v>705.8</v>
      </c>
      <c r="M43" s="10">
        <v>600</v>
      </c>
      <c r="N43" t="e">
        <f>K43/K152*100</f>
        <v>#REF!</v>
      </c>
    </row>
    <row r="44" spans="3:9" ht="6" customHeight="1" hidden="1">
      <c r="C44" s="53"/>
      <c r="D44" s="53"/>
      <c r="E44" s="53"/>
      <c r="F44" s="2"/>
      <c r="G44" s="2"/>
      <c r="I44" s="14"/>
    </row>
    <row r="45" spans="3:14" ht="12.75" hidden="1">
      <c r="C45" s="42" t="s">
        <v>116</v>
      </c>
      <c r="D45" s="43"/>
      <c r="E45" s="43"/>
      <c r="F45" s="43"/>
      <c r="G45" s="43"/>
      <c r="H45" s="43"/>
      <c r="I45" s="44"/>
      <c r="J45" s="10">
        <f>J47+J48+J49+J50+J51+J52+J53</f>
        <v>4564.6</v>
      </c>
      <c r="K45" s="10">
        <f>K47+K48+K49+K50+K51+K52+K53</f>
        <v>4409.2</v>
      </c>
      <c r="L45" s="10">
        <f>L47+L48+L49+L50+L51+L52+L53</f>
        <v>5248.4</v>
      </c>
      <c r="M45" s="10">
        <f>M47+M48+M49+M50+M51+M52+M53</f>
        <v>4981.7</v>
      </c>
      <c r="N45" s="13" t="e">
        <f>K45/K152*100</f>
        <v>#REF!</v>
      </c>
    </row>
    <row r="46" spans="3:7" ht="6.75" customHeight="1" hidden="1">
      <c r="C46" s="53"/>
      <c r="D46" s="53"/>
      <c r="E46" s="53"/>
      <c r="F46" s="2"/>
      <c r="G46" s="2"/>
    </row>
    <row r="47" spans="3:13" ht="12.75" hidden="1">
      <c r="C47" s="45" t="s">
        <v>123</v>
      </c>
      <c r="D47" s="45"/>
      <c r="E47" s="45"/>
      <c r="F47" s="8" t="s">
        <v>24</v>
      </c>
      <c r="G47" s="8" t="s">
        <v>38</v>
      </c>
      <c r="H47" s="8"/>
      <c r="I47" s="4"/>
      <c r="J47" s="4">
        <v>973</v>
      </c>
      <c r="K47" s="4">
        <v>888.5</v>
      </c>
      <c r="L47" s="4">
        <v>986.7</v>
      </c>
      <c r="M47" s="4">
        <v>890</v>
      </c>
    </row>
    <row r="48" spans="3:13" ht="12.75" hidden="1">
      <c r="C48" s="45" t="s">
        <v>39</v>
      </c>
      <c r="D48" s="45"/>
      <c r="E48" s="45"/>
      <c r="F48" s="8" t="s">
        <v>24</v>
      </c>
      <c r="G48" s="8" t="s">
        <v>38</v>
      </c>
      <c r="H48" s="8"/>
      <c r="I48" s="4"/>
      <c r="J48" s="4">
        <v>40</v>
      </c>
      <c r="K48" s="4">
        <f>'[1]Расходы'!AS254</f>
        <v>40</v>
      </c>
      <c r="L48" s="4">
        <v>40</v>
      </c>
      <c r="M48" s="4">
        <v>40</v>
      </c>
    </row>
    <row r="49" spans="3:13" ht="12.75" hidden="1">
      <c r="C49" s="45" t="s">
        <v>40</v>
      </c>
      <c r="D49" s="45"/>
      <c r="E49" s="45"/>
      <c r="F49" s="8" t="s">
        <v>24</v>
      </c>
      <c r="G49" s="8" t="s">
        <v>26</v>
      </c>
      <c r="H49" s="8"/>
      <c r="I49" s="4"/>
      <c r="J49" s="4">
        <v>67</v>
      </c>
      <c r="K49" s="4">
        <v>80</v>
      </c>
      <c r="L49" s="4">
        <v>80</v>
      </c>
      <c r="M49" s="4">
        <v>80</v>
      </c>
    </row>
    <row r="50" spans="3:13" ht="12.75" hidden="1">
      <c r="C50" s="45" t="s">
        <v>41</v>
      </c>
      <c r="D50" s="45"/>
      <c r="E50" s="45"/>
      <c r="F50" s="8" t="s">
        <v>24</v>
      </c>
      <c r="G50" s="8" t="s">
        <v>42</v>
      </c>
      <c r="H50" s="8"/>
      <c r="I50" s="4"/>
      <c r="J50" s="4">
        <v>700</v>
      </c>
      <c r="K50" s="4">
        <v>800</v>
      </c>
      <c r="L50" s="4">
        <v>800</v>
      </c>
      <c r="M50" s="4">
        <v>800</v>
      </c>
    </row>
    <row r="51" spans="3:13" ht="12.75" hidden="1">
      <c r="C51" s="45" t="s">
        <v>138</v>
      </c>
      <c r="D51" s="45"/>
      <c r="E51" s="45"/>
      <c r="F51" s="8" t="s">
        <v>24</v>
      </c>
      <c r="G51" s="8" t="s">
        <v>43</v>
      </c>
      <c r="H51" s="8"/>
      <c r="I51" s="4"/>
      <c r="J51" s="4">
        <v>2634.6</v>
      </c>
      <c r="K51" s="4">
        <v>2420.7</v>
      </c>
      <c r="L51" s="4">
        <v>3171.7</v>
      </c>
      <c r="M51" s="4">
        <v>3171.7</v>
      </c>
    </row>
    <row r="52" spans="3:13" ht="12.75" hidden="1">
      <c r="C52" s="45" t="s">
        <v>113</v>
      </c>
      <c r="D52" s="45"/>
      <c r="E52" s="45"/>
      <c r="F52" s="8" t="s">
        <v>24</v>
      </c>
      <c r="G52" s="8" t="s">
        <v>44</v>
      </c>
      <c r="H52" s="8"/>
      <c r="I52" s="4"/>
      <c r="J52" s="4"/>
      <c r="K52" s="4">
        <f>'[1]Расходы'!AS310</f>
        <v>0</v>
      </c>
      <c r="L52" s="4">
        <f>'[1]Расходы'!AS312</f>
        <v>0</v>
      </c>
      <c r="M52" s="4">
        <f>'[1]Расходы'!AS313</f>
        <v>0</v>
      </c>
    </row>
    <row r="53" spans="3:13" ht="12.75" hidden="1">
      <c r="C53" s="45" t="s">
        <v>45</v>
      </c>
      <c r="D53" s="45"/>
      <c r="E53" s="45"/>
      <c r="F53" s="8" t="s">
        <v>24</v>
      </c>
      <c r="G53" s="8" t="s">
        <v>44</v>
      </c>
      <c r="H53" s="8"/>
      <c r="I53" s="4"/>
      <c r="J53" s="4">
        <v>150</v>
      </c>
      <c r="K53" s="4">
        <v>180</v>
      </c>
      <c r="L53" s="4">
        <v>170</v>
      </c>
      <c r="M53" s="4">
        <v>0</v>
      </c>
    </row>
    <row r="54" spans="3:13" ht="12.75" hidden="1">
      <c r="C54" s="45"/>
      <c r="D54" s="45"/>
      <c r="E54" s="45"/>
      <c r="F54" s="8"/>
      <c r="G54" s="8"/>
      <c r="H54" s="8"/>
      <c r="I54" s="4"/>
      <c r="J54" s="4"/>
      <c r="K54" s="4"/>
      <c r="L54" s="4"/>
      <c r="M54" s="4"/>
    </row>
    <row r="55" spans="3:8" ht="6" customHeight="1" hidden="1">
      <c r="C55" s="53"/>
      <c r="D55" s="53"/>
      <c r="E55" s="53"/>
      <c r="F55" s="2"/>
      <c r="G55" s="2"/>
      <c r="H55" s="2"/>
    </row>
    <row r="56" spans="3:15" ht="12.75" hidden="1">
      <c r="C56" s="42" t="s">
        <v>117</v>
      </c>
      <c r="D56" s="43"/>
      <c r="E56" s="43"/>
      <c r="F56" s="43"/>
      <c r="G56" s="43"/>
      <c r="H56" s="43"/>
      <c r="I56" s="44"/>
      <c r="J56" s="10">
        <f>J58+J59+J60+J61+J62+J63+J64+J65</f>
        <v>1636.3999999999999</v>
      </c>
      <c r="K56" s="10">
        <f>K58+K59+K60+K61+K62+K63+K64+K65</f>
        <v>1586.1</v>
      </c>
      <c r="L56" s="10">
        <f>L58+L59+L60+L61+L62+L63+L64+L65</f>
        <v>5424.1</v>
      </c>
      <c r="M56" s="10">
        <f>M58+M59+M60+M61+M62+M63+M64+M65</f>
        <v>3583.8</v>
      </c>
      <c r="N56" s="13" t="e">
        <f>K56/K152*100</f>
        <v>#REF!</v>
      </c>
      <c r="O56" s="15"/>
    </row>
    <row r="57" spans="3:13" ht="12.75" hidden="1">
      <c r="C57" s="45"/>
      <c r="D57" s="45"/>
      <c r="E57" s="45"/>
      <c r="F57" s="8"/>
      <c r="G57" s="8"/>
      <c r="H57" s="8"/>
      <c r="I57" s="4"/>
      <c r="J57" s="4"/>
      <c r="K57" s="4"/>
      <c r="L57" s="4"/>
      <c r="M57" s="4"/>
    </row>
    <row r="58" spans="3:13" ht="12.75" hidden="1">
      <c r="C58" s="45" t="s">
        <v>46</v>
      </c>
      <c r="D58" s="45"/>
      <c r="E58" s="45"/>
      <c r="F58" s="8" t="s">
        <v>38</v>
      </c>
      <c r="G58" s="8" t="s">
        <v>5</v>
      </c>
      <c r="H58" s="8"/>
      <c r="I58" s="4"/>
      <c r="J58" s="4"/>
      <c r="K58" s="4"/>
      <c r="L58" s="4"/>
      <c r="M58" s="4"/>
    </row>
    <row r="59" spans="3:13" ht="12.75" hidden="1">
      <c r="C59" s="45" t="s">
        <v>47</v>
      </c>
      <c r="D59" s="45"/>
      <c r="E59" s="45"/>
      <c r="F59" s="8" t="s">
        <v>38</v>
      </c>
      <c r="G59" s="8" t="s">
        <v>5</v>
      </c>
      <c r="H59" s="8"/>
      <c r="I59" s="4"/>
      <c r="J59" s="4"/>
      <c r="K59" s="4"/>
      <c r="L59" s="4"/>
      <c r="M59" s="4"/>
    </row>
    <row r="60" spans="3:13" ht="12.75" hidden="1">
      <c r="C60" s="45" t="s">
        <v>48</v>
      </c>
      <c r="D60" s="45"/>
      <c r="E60" s="45"/>
      <c r="F60" s="8" t="s">
        <v>38</v>
      </c>
      <c r="G60" s="8" t="s">
        <v>5</v>
      </c>
      <c r="H60" s="8"/>
      <c r="I60" s="4"/>
      <c r="J60" s="4">
        <v>174.1</v>
      </c>
      <c r="K60" s="4"/>
      <c r="L60" s="4">
        <f>'[1]Расходы'!AS347</f>
        <v>0</v>
      </c>
      <c r="M60" s="4">
        <f>'[1]Расходы'!AS348</f>
        <v>0</v>
      </c>
    </row>
    <row r="61" spans="3:13" ht="12.75" hidden="1">
      <c r="C61" s="45" t="s">
        <v>147</v>
      </c>
      <c r="D61" s="45"/>
      <c r="E61" s="45"/>
      <c r="F61" s="8" t="s">
        <v>38</v>
      </c>
      <c r="G61" s="8" t="s">
        <v>6</v>
      </c>
      <c r="H61" s="8"/>
      <c r="I61" s="4"/>
      <c r="J61" s="4">
        <v>977.3</v>
      </c>
      <c r="K61" s="4">
        <v>496.1</v>
      </c>
      <c r="L61" s="4">
        <v>3588.3</v>
      </c>
      <c r="M61" s="4">
        <v>2588.3</v>
      </c>
    </row>
    <row r="62" spans="3:13" ht="12.75" hidden="1">
      <c r="C62" s="45" t="s">
        <v>49</v>
      </c>
      <c r="D62" s="45"/>
      <c r="E62" s="45"/>
      <c r="F62" s="8" t="s">
        <v>38</v>
      </c>
      <c r="G62" s="8" t="s">
        <v>6</v>
      </c>
      <c r="H62" s="8"/>
      <c r="I62" s="4"/>
      <c r="J62" s="4">
        <v>485</v>
      </c>
      <c r="K62" s="4">
        <v>1090</v>
      </c>
      <c r="L62" s="4">
        <v>1195.5</v>
      </c>
      <c r="M62" s="4">
        <v>995.5</v>
      </c>
    </row>
    <row r="63" spans="3:13" ht="12.75" hidden="1">
      <c r="C63" s="45" t="s">
        <v>139</v>
      </c>
      <c r="D63" s="45"/>
      <c r="E63" s="45"/>
      <c r="F63" s="8" t="s">
        <v>38</v>
      </c>
      <c r="G63" s="8" t="s">
        <v>6</v>
      </c>
      <c r="H63" s="8"/>
      <c r="I63" s="4"/>
      <c r="J63" s="4"/>
      <c r="K63" s="4"/>
      <c r="L63" s="4">
        <v>640.3</v>
      </c>
      <c r="M63" s="4"/>
    </row>
    <row r="64" spans="3:13" ht="12.75" hidden="1">
      <c r="C64" s="45" t="s">
        <v>50</v>
      </c>
      <c r="D64" s="45"/>
      <c r="E64" s="45"/>
      <c r="F64" s="8" t="s">
        <v>38</v>
      </c>
      <c r="G64" s="8" t="s">
        <v>22</v>
      </c>
      <c r="H64" s="8"/>
      <c r="I64" s="4"/>
      <c r="J64" s="4"/>
      <c r="K64" s="4"/>
      <c r="L64" s="4"/>
      <c r="M64" s="4"/>
    </row>
    <row r="65" spans="3:13" ht="12.75" hidden="1">
      <c r="C65" s="45" t="s">
        <v>51</v>
      </c>
      <c r="D65" s="45"/>
      <c r="E65" s="45"/>
      <c r="F65" s="8" t="s">
        <v>38</v>
      </c>
      <c r="G65" s="8" t="s">
        <v>22</v>
      </c>
      <c r="H65" s="8"/>
      <c r="I65" s="4"/>
      <c r="J65" s="4"/>
      <c r="K65" s="4"/>
      <c r="L65" s="4"/>
      <c r="M65" s="4"/>
    </row>
    <row r="66" spans="3:8" ht="6.75" customHeight="1" hidden="1">
      <c r="C66" s="53"/>
      <c r="D66" s="53"/>
      <c r="E66" s="53"/>
      <c r="F66" s="2"/>
      <c r="G66" s="2"/>
      <c r="H66" s="2"/>
    </row>
    <row r="67" spans="3:13" ht="12.75" hidden="1">
      <c r="C67" s="42" t="s">
        <v>112</v>
      </c>
      <c r="D67" s="43"/>
      <c r="E67" s="43"/>
      <c r="F67" s="43"/>
      <c r="G67" s="43"/>
      <c r="H67" s="43"/>
      <c r="I67" s="44"/>
      <c r="J67" s="10"/>
      <c r="K67" s="10"/>
      <c r="L67" s="10">
        <f>'[1]Расходы'!AS473</f>
        <v>0</v>
      </c>
      <c r="M67" s="10">
        <f>'[1]Расходы'!AS474</f>
        <v>0</v>
      </c>
    </row>
    <row r="68" spans="3:8" ht="12" customHeight="1" hidden="1">
      <c r="C68" s="53"/>
      <c r="D68" s="53"/>
      <c r="E68" s="53"/>
      <c r="F68" s="2"/>
      <c r="G68" s="2"/>
      <c r="H68" s="2"/>
    </row>
    <row r="69" spans="3:8" ht="12.75" hidden="1">
      <c r="C69" s="53"/>
      <c r="D69" s="53"/>
      <c r="E69" s="53"/>
      <c r="F69" s="2"/>
      <c r="G69" s="2"/>
      <c r="H69" s="2"/>
    </row>
    <row r="70" spans="3:8" ht="12.75" hidden="1">
      <c r="C70" s="53"/>
      <c r="D70" s="53"/>
      <c r="E70" s="53"/>
      <c r="F70" s="2"/>
      <c r="G70" s="2"/>
      <c r="H70" s="2"/>
    </row>
    <row r="71" spans="3:13" ht="12.75" hidden="1">
      <c r="C71" s="45" t="s">
        <v>18</v>
      </c>
      <c r="D71" s="45"/>
      <c r="E71" s="45"/>
      <c r="F71" s="45"/>
      <c r="G71" s="45"/>
      <c r="H71" s="45"/>
      <c r="I71" s="45"/>
      <c r="J71" s="3">
        <v>2013</v>
      </c>
      <c r="K71" s="3">
        <v>2014</v>
      </c>
      <c r="L71" s="3">
        <v>2015</v>
      </c>
      <c r="M71" s="3">
        <v>2016</v>
      </c>
    </row>
    <row r="72" spans="3:8" ht="6.75" customHeight="1" hidden="1">
      <c r="C72" s="53"/>
      <c r="D72" s="53"/>
      <c r="E72" s="53"/>
      <c r="F72" s="2"/>
      <c r="G72" s="2"/>
      <c r="H72" s="2"/>
    </row>
    <row r="73" spans="3:15" ht="12.75" hidden="1">
      <c r="C73" s="42" t="s">
        <v>118</v>
      </c>
      <c r="D73" s="43"/>
      <c r="E73" s="43"/>
      <c r="F73" s="43"/>
      <c r="G73" s="43"/>
      <c r="H73" s="43"/>
      <c r="I73" s="44"/>
      <c r="J73" s="10">
        <f>J75+J76+J77+J78+J79+J80+J81+J82+J83+J84+J85+J86+J87+J88+J89+J90+J91+J92+J93+J94+J95+J96</f>
        <v>30014.7</v>
      </c>
      <c r="K73" s="10" t="e">
        <f>K75+K76+K77+K78+K79+K80+K81+K82+K83+K84+K85+K86+K87+K88+K89+K90+K91+K92+K93+K94+K95+K96</f>
        <v>#REF!</v>
      </c>
      <c r="L73" s="10" t="e">
        <f>L75+L76+L77+L78+L79+L80+L81+L82+L83+L84+L85+L86+L87+L88+L89+L90+L91+L92+L93+L94+L95+L96</f>
        <v>#REF!</v>
      </c>
      <c r="M73" s="10">
        <f>M75+M76+M77+M78+M79+M80+M81+M82+M83+M84+M85+M86+M87+M88+M89+M90+M91+M92+M93+M94+M95+M96</f>
        <v>28071.6</v>
      </c>
      <c r="N73" s="13" t="e">
        <f>K73/K152*100</f>
        <v>#REF!</v>
      </c>
      <c r="O73" s="15"/>
    </row>
    <row r="74" spans="3:8" ht="6.75" customHeight="1" hidden="1">
      <c r="C74" s="53"/>
      <c r="D74" s="53"/>
      <c r="E74" s="53"/>
      <c r="F74" s="2"/>
      <c r="G74" s="2"/>
      <c r="H74" s="2"/>
    </row>
    <row r="75" spans="3:13" ht="12.75" hidden="1">
      <c r="C75" s="45" t="s">
        <v>52</v>
      </c>
      <c r="D75" s="45"/>
      <c r="E75" s="45"/>
      <c r="F75" s="8" t="s">
        <v>53</v>
      </c>
      <c r="G75" s="8" t="s">
        <v>5</v>
      </c>
      <c r="H75" s="8"/>
      <c r="I75" s="4"/>
      <c r="J75" s="4">
        <v>4379.8</v>
      </c>
      <c r="K75" s="4">
        <v>6202.5</v>
      </c>
      <c r="L75" s="4">
        <v>6671.4</v>
      </c>
      <c r="M75" s="4">
        <v>5000</v>
      </c>
    </row>
    <row r="76" spans="3:13" ht="12.75" hidden="1">
      <c r="C76" s="45" t="s">
        <v>54</v>
      </c>
      <c r="D76" s="45"/>
      <c r="E76" s="45"/>
      <c r="F76" s="8" t="s">
        <v>53</v>
      </c>
      <c r="G76" s="8" t="s">
        <v>6</v>
      </c>
      <c r="H76" s="8"/>
      <c r="I76" s="4"/>
      <c r="J76" s="4">
        <v>14418.9</v>
      </c>
      <c r="K76" s="4">
        <v>17716.6</v>
      </c>
      <c r="L76" s="4">
        <v>24334.6</v>
      </c>
      <c r="M76" s="4">
        <v>15700</v>
      </c>
    </row>
    <row r="77" spans="3:13" ht="12.75" hidden="1">
      <c r="C77" s="45" t="s">
        <v>55</v>
      </c>
      <c r="D77" s="45"/>
      <c r="E77" s="45"/>
      <c r="F77" s="8" t="s">
        <v>53</v>
      </c>
      <c r="G77" s="8" t="s">
        <v>6</v>
      </c>
      <c r="H77" s="8"/>
      <c r="I77" s="4"/>
      <c r="J77" s="4"/>
      <c r="K77" s="4">
        <f>'[1]Расходы'!AS555</f>
        <v>1105.6</v>
      </c>
      <c r="L77" s="4">
        <f>'[1]Расходы'!AS557</f>
        <v>1105.6</v>
      </c>
      <c r="M77" s="4">
        <f>'[1]Расходы'!AS558</f>
        <v>1105.6</v>
      </c>
    </row>
    <row r="78" spans="3:13" ht="12.75" hidden="1">
      <c r="C78" s="45" t="s">
        <v>56</v>
      </c>
      <c r="D78" s="45"/>
      <c r="E78" s="45"/>
      <c r="F78" s="8" t="s">
        <v>53</v>
      </c>
      <c r="G78" s="8" t="s">
        <v>6</v>
      </c>
      <c r="H78" s="8"/>
      <c r="I78" s="4"/>
      <c r="J78" s="4">
        <v>3221.7</v>
      </c>
      <c r="K78" s="4">
        <v>3146.4</v>
      </c>
      <c r="L78" s="4">
        <v>4457.5</v>
      </c>
      <c r="M78" s="4">
        <v>3446</v>
      </c>
    </row>
    <row r="79" spans="3:13" ht="12.75" hidden="1">
      <c r="C79" s="45" t="s">
        <v>57</v>
      </c>
      <c r="D79" s="45"/>
      <c r="E79" s="45"/>
      <c r="F79" s="8" t="s">
        <v>53</v>
      </c>
      <c r="G79" s="8" t="s">
        <v>6</v>
      </c>
      <c r="H79" s="8"/>
      <c r="I79" s="4"/>
      <c r="J79" s="4">
        <v>3440.6</v>
      </c>
      <c r="K79" s="4">
        <v>2820.1</v>
      </c>
      <c r="L79" s="4">
        <v>3789.4</v>
      </c>
      <c r="M79" s="4">
        <v>2820</v>
      </c>
    </row>
    <row r="80" spans="3:13" ht="12.75" hidden="1">
      <c r="C80" s="45" t="s">
        <v>58</v>
      </c>
      <c r="D80" s="45"/>
      <c r="E80" s="45"/>
      <c r="F80" s="8" t="s">
        <v>53</v>
      </c>
      <c r="G80" s="8" t="s">
        <v>6</v>
      </c>
      <c r="H80" s="4"/>
      <c r="I80" s="4"/>
      <c r="J80" s="4"/>
      <c r="K80" s="4"/>
      <c r="L80" s="4"/>
      <c r="M80" s="4"/>
    </row>
    <row r="81" spans="3:13" ht="12.75" hidden="1">
      <c r="C81" s="45" t="s">
        <v>140</v>
      </c>
      <c r="D81" s="45"/>
      <c r="E81" s="45"/>
      <c r="F81" s="8" t="s">
        <v>53</v>
      </c>
      <c r="G81" s="8" t="s">
        <v>6</v>
      </c>
      <c r="H81" s="4"/>
      <c r="I81" s="4"/>
      <c r="J81" s="4">
        <v>94</v>
      </c>
      <c r="K81" s="4">
        <f>'[1]Расходы'!AS569</f>
        <v>0</v>
      </c>
      <c r="L81" s="4">
        <f>'[1]Расходы'!AS571</f>
        <v>0</v>
      </c>
      <c r="M81" s="4">
        <f>'[1]Расходы'!AS572</f>
        <v>0</v>
      </c>
    </row>
    <row r="82" spans="3:13" ht="12.75" hidden="1">
      <c r="C82" s="45" t="s">
        <v>59</v>
      </c>
      <c r="D82" s="45"/>
      <c r="E82" s="45"/>
      <c r="F82" s="8" t="s">
        <v>53</v>
      </c>
      <c r="G82" s="8" t="s">
        <v>6</v>
      </c>
      <c r="H82" s="4"/>
      <c r="I82" s="4"/>
      <c r="J82" s="4"/>
      <c r="K82" s="4"/>
      <c r="L82" s="4"/>
      <c r="M82" s="4"/>
    </row>
    <row r="83" spans="3:13" ht="12.75" hidden="1">
      <c r="C83" s="45" t="s">
        <v>60</v>
      </c>
      <c r="D83" s="45"/>
      <c r="E83" s="45"/>
      <c r="F83" s="8" t="s">
        <v>53</v>
      </c>
      <c r="G83" s="8" t="s">
        <v>6</v>
      </c>
      <c r="H83" s="4"/>
      <c r="I83" s="4"/>
      <c r="J83" s="4">
        <v>40.5</v>
      </c>
      <c r="K83" s="4"/>
      <c r="L83" s="4"/>
      <c r="M83" s="4"/>
    </row>
    <row r="84" spans="3:13" ht="12.75" hidden="1">
      <c r="C84" s="45" t="s">
        <v>61</v>
      </c>
      <c r="D84" s="45"/>
      <c r="E84" s="45"/>
      <c r="F84" s="8" t="s">
        <v>53</v>
      </c>
      <c r="G84" s="8" t="s">
        <v>6</v>
      </c>
      <c r="H84" s="4"/>
      <c r="I84" s="4"/>
      <c r="J84" s="4">
        <v>19</v>
      </c>
      <c r="K84" s="4" t="e">
        <f>'[1]Расходы'!#REF!</f>
        <v>#REF!</v>
      </c>
      <c r="L84" s="4" t="e">
        <f>'[1]Расходы'!#REF!</f>
        <v>#REF!</v>
      </c>
      <c r="M84" s="4"/>
    </row>
    <row r="85" spans="3:13" ht="12.75" hidden="1">
      <c r="C85" s="45" t="s">
        <v>62</v>
      </c>
      <c r="D85" s="45"/>
      <c r="E85" s="45"/>
      <c r="F85" s="8" t="s">
        <v>53</v>
      </c>
      <c r="G85" s="8" t="s">
        <v>6</v>
      </c>
      <c r="H85" s="4"/>
      <c r="I85" s="4"/>
      <c r="J85" s="4">
        <v>200.5</v>
      </c>
      <c r="K85" s="4">
        <f>'[1]Расходы'!AS583</f>
        <v>0</v>
      </c>
      <c r="L85" s="4">
        <f>'[1]Расходы'!AS585</f>
        <v>0</v>
      </c>
      <c r="M85" s="4">
        <f>'[1]Расходы'!AS586</f>
        <v>0</v>
      </c>
    </row>
    <row r="86" spans="3:13" ht="12.75" hidden="1">
      <c r="C86" s="45" t="s">
        <v>63</v>
      </c>
      <c r="D86" s="45"/>
      <c r="E86" s="45"/>
      <c r="F86" s="8" t="s">
        <v>53</v>
      </c>
      <c r="G86" s="8" t="s">
        <v>6</v>
      </c>
      <c r="H86" s="4"/>
      <c r="I86" s="4"/>
      <c r="J86" s="4">
        <v>112</v>
      </c>
      <c r="K86" s="4"/>
      <c r="L86" s="4"/>
      <c r="M86" s="4"/>
    </row>
    <row r="87" spans="3:13" ht="12.75" hidden="1">
      <c r="C87" s="45" t="s">
        <v>65</v>
      </c>
      <c r="D87" s="45"/>
      <c r="E87" s="45"/>
      <c r="F87" s="8" t="s">
        <v>53</v>
      </c>
      <c r="G87" s="8" t="s">
        <v>6</v>
      </c>
      <c r="H87" s="4"/>
      <c r="I87" s="4"/>
      <c r="J87" s="4">
        <v>250</v>
      </c>
      <c r="K87" s="4"/>
      <c r="L87" s="4"/>
      <c r="M87" s="4"/>
    </row>
    <row r="88" spans="3:13" ht="12.75" hidden="1">
      <c r="C88" s="45" t="s">
        <v>49</v>
      </c>
      <c r="D88" s="45"/>
      <c r="E88" s="45"/>
      <c r="F88" s="8" t="s">
        <v>53</v>
      </c>
      <c r="G88" s="8" t="s">
        <v>6</v>
      </c>
      <c r="H88" s="4"/>
      <c r="I88" s="4"/>
      <c r="J88" s="4">
        <v>300</v>
      </c>
      <c r="K88" s="4">
        <f>'[1]Расходы'!AS604</f>
        <v>0</v>
      </c>
      <c r="L88" s="4"/>
      <c r="M88" s="4"/>
    </row>
    <row r="89" spans="3:13" ht="12.75" hidden="1">
      <c r="C89" s="45" t="s">
        <v>66</v>
      </c>
      <c r="D89" s="45"/>
      <c r="E89" s="45"/>
      <c r="F89" s="8" t="s">
        <v>53</v>
      </c>
      <c r="G89" s="8" t="s">
        <v>53</v>
      </c>
      <c r="H89" s="4"/>
      <c r="I89" s="4"/>
      <c r="J89" s="4">
        <v>45</v>
      </c>
      <c r="K89" s="4"/>
      <c r="L89" s="4"/>
      <c r="M89" s="4"/>
    </row>
    <row r="90" spans="3:13" ht="12.75" hidden="1">
      <c r="C90" s="45" t="s">
        <v>67</v>
      </c>
      <c r="D90" s="45"/>
      <c r="E90" s="45"/>
      <c r="F90" s="8" t="s">
        <v>53</v>
      </c>
      <c r="G90" s="8" t="s">
        <v>53</v>
      </c>
      <c r="H90" s="4"/>
      <c r="I90" s="4"/>
      <c r="J90" s="4">
        <v>9.5</v>
      </c>
      <c r="K90" s="4">
        <f>'[1]Расходы'!AS674</f>
        <v>0</v>
      </c>
      <c r="L90" s="4">
        <f>'[1]Расходы'!AS676</f>
        <v>0</v>
      </c>
      <c r="M90" s="4">
        <f>'[1]Расходы'!AS677</f>
        <v>0</v>
      </c>
    </row>
    <row r="91" spans="3:13" ht="12.75" hidden="1">
      <c r="C91" s="45" t="s">
        <v>68</v>
      </c>
      <c r="D91" s="45"/>
      <c r="E91" s="45"/>
      <c r="F91" s="8" t="s">
        <v>53</v>
      </c>
      <c r="G91" s="8" t="s">
        <v>53</v>
      </c>
      <c r="H91" s="4"/>
      <c r="I91" s="4"/>
      <c r="J91" s="4">
        <v>12.2</v>
      </c>
      <c r="K91" s="4">
        <f>'[1]Расходы'!AS681</f>
        <v>16</v>
      </c>
      <c r="L91" s="4">
        <f>'[1]Расходы'!AS683</f>
        <v>17.5</v>
      </c>
      <c r="M91" s="4">
        <f>'[1]Расходы'!AS684</f>
        <v>0</v>
      </c>
    </row>
    <row r="92" spans="3:13" ht="12.75" hidden="1">
      <c r="C92" s="45" t="s">
        <v>111</v>
      </c>
      <c r="D92" s="45"/>
      <c r="E92" s="45"/>
      <c r="F92" s="8" t="s">
        <v>53</v>
      </c>
      <c r="G92" s="8" t="s">
        <v>53</v>
      </c>
      <c r="H92" s="4"/>
      <c r="I92" s="4"/>
      <c r="J92" s="4"/>
      <c r="K92" s="4">
        <f>'[1]Расходы'!AS716</f>
        <v>0</v>
      </c>
      <c r="L92" s="4">
        <f>'[1]Расходы'!AS718</f>
        <v>0</v>
      </c>
      <c r="M92" s="4">
        <f>'[1]Расходы'!AS719</f>
        <v>0</v>
      </c>
    </row>
    <row r="93" spans="3:13" ht="12.75" hidden="1">
      <c r="C93" s="45" t="s">
        <v>69</v>
      </c>
      <c r="D93" s="45"/>
      <c r="E93" s="45"/>
      <c r="F93" s="8" t="s">
        <v>53</v>
      </c>
      <c r="G93" s="8" t="s">
        <v>53</v>
      </c>
      <c r="H93" s="4"/>
      <c r="I93" s="4"/>
      <c r="J93" s="4">
        <v>220</v>
      </c>
      <c r="K93" s="4">
        <f>'[1]Расходы'!AS688</f>
        <v>666.9</v>
      </c>
      <c r="L93" s="4">
        <f>'[1]Расходы'!AS690</f>
        <v>722.5</v>
      </c>
      <c r="M93" s="4">
        <f>'[1]Расходы'!AS691</f>
        <v>0</v>
      </c>
    </row>
    <row r="94" spans="3:13" ht="12.75" hidden="1">
      <c r="C94" s="45" t="s">
        <v>110</v>
      </c>
      <c r="D94" s="45"/>
      <c r="E94" s="45"/>
      <c r="F94" s="8" t="s">
        <v>53</v>
      </c>
      <c r="G94" s="8" t="s">
        <v>53</v>
      </c>
      <c r="H94" s="4"/>
      <c r="I94" s="4"/>
      <c r="J94" s="4">
        <v>651</v>
      </c>
      <c r="K94" s="4">
        <f>'[1]Расходы'!AS709</f>
        <v>0</v>
      </c>
      <c r="L94" s="4">
        <f>'[1]Расходы'!AS711</f>
        <v>0</v>
      </c>
      <c r="M94" s="4">
        <f>'[1]Расходы'!AS712</f>
        <v>0</v>
      </c>
    </row>
    <row r="95" spans="3:13" ht="12.75" hidden="1">
      <c r="C95" s="45" t="s">
        <v>70</v>
      </c>
      <c r="D95" s="45"/>
      <c r="E95" s="45"/>
      <c r="F95" s="8" t="s">
        <v>53</v>
      </c>
      <c r="G95" s="8" t="s">
        <v>53</v>
      </c>
      <c r="H95" s="4"/>
      <c r="I95" s="4"/>
      <c r="J95" s="4">
        <v>52.3</v>
      </c>
      <c r="K95" s="4">
        <f>'[1]Расходы'!AS695</f>
        <v>0</v>
      </c>
      <c r="L95" s="4">
        <f>'[1]Расходы'!AS697</f>
        <v>0</v>
      </c>
      <c r="M95" s="4">
        <f>'[1]Расходы'!AS698</f>
        <v>0</v>
      </c>
    </row>
    <row r="96" spans="3:13" ht="12.75" hidden="1">
      <c r="C96" s="45" t="s">
        <v>2</v>
      </c>
      <c r="D96" s="45"/>
      <c r="E96" s="45"/>
      <c r="F96" s="8" t="s">
        <v>53</v>
      </c>
      <c r="G96" s="8" t="s">
        <v>53</v>
      </c>
      <c r="H96" s="4"/>
      <c r="I96" s="4"/>
      <c r="J96" s="4">
        <v>2547.7</v>
      </c>
      <c r="K96" s="4">
        <f>'[1]Расходы'!AS730</f>
        <v>2369.47</v>
      </c>
      <c r="L96" s="4">
        <f>'[1]Расходы'!AS732</f>
        <v>0</v>
      </c>
      <c r="M96" s="4">
        <f>'[1]Расходы'!AS733</f>
        <v>0</v>
      </c>
    </row>
    <row r="97" spans="3:7" ht="12.75" hidden="1">
      <c r="C97" s="53"/>
      <c r="D97" s="53"/>
      <c r="E97" s="53"/>
      <c r="F97" s="2"/>
      <c r="G97" s="2"/>
    </row>
    <row r="98" spans="3:14" ht="12.75" hidden="1">
      <c r="C98" s="42" t="s">
        <v>119</v>
      </c>
      <c r="D98" s="43"/>
      <c r="E98" s="43"/>
      <c r="F98" s="43"/>
      <c r="G98" s="43"/>
      <c r="H98" s="43"/>
      <c r="I98" s="44"/>
      <c r="J98" s="10">
        <f>J100+J101+J102+J103+J104+J105+J106+J107+J108+J109+J110</f>
        <v>13402.9</v>
      </c>
      <c r="K98" s="10">
        <f>K100+K101+K102+K103+K104+K105+K106+K107+K108+K109+K110</f>
        <v>16192.900000000001</v>
      </c>
      <c r="L98" s="10">
        <f>L100+L101+L102+L103+L104+L105+L106+L107+L108+L109+L110</f>
        <v>394</v>
      </c>
      <c r="M98" s="10">
        <f>M100+M101+M102+M103+M104+M105+M106+M107+M108+M109+M110</f>
        <v>0</v>
      </c>
      <c r="N98" s="13" t="e">
        <f>K98/K152*100</f>
        <v>#REF!</v>
      </c>
    </row>
    <row r="99" spans="3:7" ht="12.75" hidden="1">
      <c r="C99" s="53"/>
      <c r="D99" s="53"/>
      <c r="E99" s="53"/>
      <c r="F99" s="2"/>
      <c r="G99" s="2"/>
    </row>
    <row r="100" spans="3:13" ht="12.75" hidden="1">
      <c r="C100" s="45" t="s">
        <v>71</v>
      </c>
      <c r="D100" s="45"/>
      <c r="E100" s="45"/>
      <c r="F100" s="8" t="s">
        <v>42</v>
      </c>
      <c r="G100" s="8" t="s">
        <v>5</v>
      </c>
      <c r="H100" s="4"/>
      <c r="I100" s="4"/>
      <c r="J100" s="4">
        <v>6674.1</v>
      </c>
      <c r="K100" s="4">
        <f>'[1]Расходы'!AS758</f>
        <v>7320.8</v>
      </c>
      <c r="L100" s="4">
        <f>'[1]Расходы'!AS760</f>
        <v>0</v>
      </c>
      <c r="M100" s="4">
        <f>'[1]Расходы'!AS761</f>
        <v>0</v>
      </c>
    </row>
    <row r="101" spans="3:13" ht="12.75" hidden="1">
      <c r="C101" s="45" t="s">
        <v>72</v>
      </c>
      <c r="D101" s="45"/>
      <c r="E101" s="45"/>
      <c r="F101" s="8" t="s">
        <v>42</v>
      </c>
      <c r="G101" s="8" t="s">
        <v>5</v>
      </c>
      <c r="H101" s="4"/>
      <c r="I101" s="4"/>
      <c r="J101" s="4">
        <v>1438</v>
      </c>
      <c r="K101" s="4">
        <f>'[1]Расходы'!AS765</f>
        <v>1865.1999999999998</v>
      </c>
      <c r="L101" s="4">
        <f>'[1]Расходы'!AS767</f>
        <v>0</v>
      </c>
      <c r="M101" s="4">
        <f>'[1]Расходы'!AS768</f>
        <v>0</v>
      </c>
    </row>
    <row r="102" spans="3:13" ht="12.75" hidden="1">
      <c r="C102" s="45" t="s">
        <v>73</v>
      </c>
      <c r="D102" s="45"/>
      <c r="E102" s="45"/>
      <c r="F102" s="8" t="s">
        <v>42</v>
      </c>
      <c r="G102" s="8" t="s">
        <v>5</v>
      </c>
      <c r="H102" s="4"/>
      <c r="I102" s="4"/>
      <c r="J102" s="4">
        <v>2983.5</v>
      </c>
      <c r="K102" s="4">
        <f>'[1]Расходы'!AS772</f>
        <v>3130.7</v>
      </c>
      <c r="L102" s="4">
        <f>'[1]Расходы'!AS774</f>
        <v>394</v>
      </c>
      <c r="M102" s="4">
        <f>'[1]Расходы'!AS775</f>
        <v>0</v>
      </c>
    </row>
    <row r="103" spans="3:13" ht="12.75" hidden="1">
      <c r="C103" s="45" t="s">
        <v>74</v>
      </c>
      <c r="D103" s="45"/>
      <c r="E103" s="45"/>
      <c r="F103" s="8" t="s">
        <v>42</v>
      </c>
      <c r="G103" s="8" t="s">
        <v>5</v>
      </c>
      <c r="H103" s="4"/>
      <c r="I103" s="4"/>
      <c r="J103" s="4"/>
      <c r="K103" s="4"/>
      <c r="L103" s="4"/>
      <c r="M103" s="4"/>
    </row>
    <row r="104" spans="3:13" ht="12.75" hidden="1">
      <c r="C104" s="45" t="s">
        <v>75</v>
      </c>
      <c r="D104" s="45"/>
      <c r="E104" s="45"/>
      <c r="F104" s="8" t="s">
        <v>42</v>
      </c>
      <c r="G104" s="8" t="s">
        <v>5</v>
      </c>
      <c r="H104" s="4"/>
      <c r="I104" s="4"/>
      <c r="J104" s="4">
        <v>10</v>
      </c>
      <c r="K104" s="4"/>
      <c r="L104" s="4"/>
      <c r="M104" s="4"/>
    </row>
    <row r="105" spans="3:13" ht="12.75" hidden="1">
      <c r="C105" s="45" t="s">
        <v>63</v>
      </c>
      <c r="D105" s="45"/>
      <c r="E105" s="45"/>
      <c r="F105" s="8" t="s">
        <v>42</v>
      </c>
      <c r="G105" s="8" t="s">
        <v>5</v>
      </c>
      <c r="H105" s="8"/>
      <c r="I105" s="4"/>
      <c r="J105" s="4">
        <v>290</v>
      </c>
      <c r="K105" s="4"/>
      <c r="L105" s="4"/>
      <c r="M105" s="4"/>
    </row>
    <row r="106" spans="3:13" ht="12.75" hidden="1">
      <c r="C106" s="45" t="s">
        <v>2</v>
      </c>
      <c r="D106" s="45"/>
      <c r="E106" s="45"/>
      <c r="F106" s="8" t="s">
        <v>42</v>
      </c>
      <c r="G106" s="8" t="s">
        <v>24</v>
      </c>
      <c r="H106" s="8"/>
      <c r="I106" s="4"/>
      <c r="J106" s="4">
        <v>1687.3</v>
      </c>
      <c r="K106" s="4">
        <f>'[1]Расходы'!AS828</f>
        <v>649.2</v>
      </c>
      <c r="L106" s="4">
        <f>'[1]Расходы'!AS830</f>
        <v>0</v>
      </c>
      <c r="M106" s="4">
        <f>'[1]Расходы'!AS831</f>
        <v>0</v>
      </c>
    </row>
    <row r="107" spans="3:13" ht="12.75" hidden="1">
      <c r="C107" s="45" t="s">
        <v>76</v>
      </c>
      <c r="D107" s="45"/>
      <c r="E107" s="45"/>
      <c r="F107" s="8" t="s">
        <v>42</v>
      </c>
      <c r="G107" s="8" t="s">
        <v>24</v>
      </c>
      <c r="H107" s="8"/>
      <c r="I107" s="4"/>
      <c r="J107" s="4">
        <v>100</v>
      </c>
      <c r="K107" s="4">
        <f>'[1]Расходы'!AS835</f>
        <v>3227</v>
      </c>
      <c r="L107" s="4">
        <f>'[1]Расходы'!AS837</f>
        <v>0</v>
      </c>
      <c r="M107" s="4">
        <f>'[1]Расходы'!AS838</f>
        <v>0</v>
      </c>
    </row>
    <row r="108" spans="3:13" ht="12.75" hidden="1">
      <c r="C108" s="45" t="s">
        <v>77</v>
      </c>
      <c r="D108" s="45"/>
      <c r="E108" s="45"/>
      <c r="F108" s="8" t="s">
        <v>42</v>
      </c>
      <c r="G108" s="8" t="s">
        <v>24</v>
      </c>
      <c r="H108" s="8"/>
      <c r="I108" s="4"/>
      <c r="J108" s="4">
        <v>100</v>
      </c>
      <c r="K108" s="4">
        <f>'[1]Расходы'!AS842</f>
        <v>0</v>
      </c>
      <c r="L108" s="4">
        <f>'[1]Расходы'!AS844</f>
        <v>0</v>
      </c>
      <c r="M108" s="4">
        <f>'[1]Расходы'!AS845</f>
        <v>0</v>
      </c>
    </row>
    <row r="109" spans="3:13" ht="12.75" hidden="1">
      <c r="C109" s="45" t="s">
        <v>78</v>
      </c>
      <c r="D109" s="45"/>
      <c r="E109" s="45"/>
      <c r="F109" s="8" t="s">
        <v>42</v>
      </c>
      <c r="G109" s="8" t="s">
        <v>24</v>
      </c>
      <c r="H109" s="8"/>
      <c r="I109" s="4"/>
      <c r="J109" s="4">
        <v>70</v>
      </c>
      <c r="K109" s="4">
        <f>'[1]Расходы'!AS849</f>
        <v>0</v>
      </c>
      <c r="L109" s="4">
        <f>'[1]Расходы'!AS851</f>
        <v>0</v>
      </c>
      <c r="M109" s="4">
        <f>'[1]Расходы'!AS852</f>
        <v>0</v>
      </c>
    </row>
    <row r="110" spans="3:13" ht="12.75" hidden="1">
      <c r="C110" s="45" t="s">
        <v>79</v>
      </c>
      <c r="D110" s="45"/>
      <c r="E110" s="45"/>
      <c r="F110" s="8" t="s">
        <v>42</v>
      </c>
      <c r="G110" s="8" t="s">
        <v>24</v>
      </c>
      <c r="H110" s="8"/>
      <c r="I110" s="4"/>
      <c r="J110" s="4">
        <v>50</v>
      </c>
      <c r="K110" s="4">
        <f>'[1]Расходы'!AS856</f>
        <v>0</v>
      </c>
      <c r="L110" s="4">
        <f>'[1]Расходы'!AS858</f>
        <v>0</v>
      </c>
      <c r="M110" s="4">
        <f>'[1]Расходы'!AS859</f>
        <v>0</v>
      </c>
    </row>
    <row r="111" spans="3:8" ht="12.75" hidden="1">
      <c r="C111" s="53"/>
      <c r="D111" s="53"/>
      <c r="E111" s="53"/>
      <c r="F111" s="2"/>
      <c r="G111" s="2"/>
      <c r="H111" s="2"/>
    </row>
    <row r="112" spans="3:13" ht="12.75" hidden="1">
      <c r="C112" s="42" t="s">
        <v>80</v>
      </c>
      <c r="D112" s="43"/>
      <c r="E112" s="43"/>
      <c r="F112" s="43"/>
      <c r="G112" s="43"/>
      <c r="H112" s="43"/>
      <c r="I112" s="44"/>
      <c r="J112" s="10">
        <f>J114+J115+J116</f>
        <v>185</v>
      </c>
      <c r="K112" s="10">
        <f>K114+K115+K116</f>
        <v>0</v>
      </c>
      <c r="L112" s="10">
        <f>L114+L115+L116</f>
        <v>0</v>
      </c>
      <c r="M112" s="10">
        <f>M114+M115+M116</f>
        <v>0</v>
      </c>
    </row>
    <row r="113" spans="3:8" ht="12.75" hidden="1">
      <c r="C113" s="53"/>
      <c r="D113" s="53"/>
      <c r="E113" s="53"/>
      <c r="F113" s="2"/>
      <c r="G113" s="2"/>
      <c r="H113" s="2"/>
    </row>
    <row r="114" spans="3:13" ht="12.75" hidden="1">
      <c r="C114" s="45" t="s">
        <v>81</v>
      </c>
      <c r="D114" s="45"/>
      <c r="E114" s="45"/>
      <c r="F114" s="8" t="s">
        <v>43</v>
      </c>
      <c r="G114" s="8" t="s">
        <v>43</v>
      </c>
      <c r="H114" s="8"/>
      <c r="I114" s="4"/>
      <c r="J114" s="4">
        <v>50</v>
      </c>
      <c r="K114" s="4"/>
      <c r="L114" s="4"/>
      <c r="M114" s="4"/>
    </row>
    <row r="115" spans="3:13" ht="12.75" hidden="1">
      <c r="C115" s="45" t="s">
        <v>82</v>
      </c>
      <c r="D115" s="45"/>
      <c r="E115" s="45"/>
      <c r="F115" s="8" t="s">
        <v>43</v>
      </c>
      <c r="G115" s="8" t="s">
        <v>43</v>
      </c>
      <c r="H115" s="8"/>
      <c r="I115" s="4"/>
      <c r="J115" s="4">
        <v>10</v>
      </c>
      <c r="K115" s="4"/>
      <c r="L115" s="4"/>
      <c r="M115" s="4"/>
    </row>
    <row r="116" spans="3:13" ht="12.75" hidden="1">
      <c r="C116" s="45" t="s">
        <v>49</v>
      </c>
      <c r="D116" s="45"/>
      <c r="E116" s="45"/>
      <c r="F116" s="8" t="s">
        <v>43</v>
      </c>
      <c r="G116" s="8" t="s">
        <v>43</v>
      </c>
      <c r="H116" s="8"/>
      <c r="I116" s="4"/>
      <c r="J116" s="4">
        <v>125</v>
      </c>
      <c r="K116" s="4">
        <f>'[1]Расходы'!AS947</f>
        <v>0</v>
      </c>
      <c r="L116" s="4"/>
      <c r="M116" s="4"/>
    </row>
    <row r="117" spans="3:8" ht="12.75" hidden="1">
      <c r="C117" s="53"/>
      <c r="D117" s="53"/>
      <c r="E117" s="53"/>
      <c r="F117" s="2"/>
      <c r="G117" s="2"/>
      <c r="H117" s="2"/>
    </row>
    <row r="118" spans="3:15" ht="12.75" hidden="1">
      <c r="C118" s="42" t="s">
        <v>120</v>
      </c>
      <c r="D118" s="43"/>
      <c r="E118" s="43"/>
      <c r="F118" s="43"/>
      <c r="G118" s="43"/>
      <c r="H118" s="43"/>
      <c r="I118" s="44"/>
      <c r="J118" s="10">
        <f>J120+J121+J122+J123+J124+J125+J126+J127+J128+J129+J130+J131+J133+J134+J135+J136+J138</f>
        <v>6457.700000000002</v>
      </c>
      <c r="K118" s="10">
        <f>K120+K121+K122+K123+K124+K125+K126+K127+K128+K129+K130+K131+K133+K134+K135+K136+K138</f>
        <v>5765.900000000001</v>
      </c>
      <c r="L118" s="10">
        <f>L120+L121+L122+L123+L124+L125+L126+L127+L128+L129+L130+L131+L133+L134+L135+L136+L138</f>
        <v>6788.5</v>
      </c>
      <c r="M118" s="10">
        <f>M120+M121+M122+M123+M124+M125+M126+M127+M128+M129+M130+M131+M133+M134+M135+M136+M138</f>
        <v>6655.9</v>
      </c>
      <c r="N118" s="13" t="e">
        <f>K118/K152*100</f>
        <v>#REF!</v>
      </c>
      <c r="O118" s="15"/>
    </row>
    <row r="119" spans="3:8" ht="12.75" hidden="1">
      <c r="C119" s="53"/>
      <c r="D119" s="53"/>
      <c r="E119" s="53"/>
      <c r="F119" s="2"/>
      <c r="G119" s="2"/>
      <c r="H119" s="2"/>
    </row>
    <row r="120" spans="3:13" ht="12.75" hidden="1">
      <c r="C120" s="45" t="s">
        <v>83</v>
      </c>
      <c r="D120" s="45"/>
      <c r="E120" s="45"/>
      <c r="F120" s="8" t="s">
        <v>84</v>
      </c>
      <c r="G120" s="8" t="s">
        <v>5</v>
      </c>
      <c r="H120" s="8"/>
      <c r="I120" s="4"/>
      <c r="J120" s="4">
        <v>442.5</v>
      </c>
      <c r="K120" s="4">
        <f>'[1]Расходы'!AS1003</f>
        <v>430</v>
      </c>
      <c r="L120" s="4">
        <f>'[1]Расходы'!AS1005</f>
        <v>0</v>
      </c>
      <c r="M120" s="4">
        <f>'[1]Расходы'!AS1006</f>
        <v>0</v>
      </c>
    </row>
    <row r="121" spans="3:13" ht="12.75" hidden="1">
      <c r="C121" s="45" t="s">
        <v>85</v>
      </c>
      <c r="D121" s="45"/>
      <c r="E121" s="45"/>
      <c r="F121" s="8" t="s">
        <v>84</v>
      </c>
      <c r="G121" s="8" t="s">
        <v>22</v>
      </c>
      <c r="H121" s="8"/>
      <c r="I121" s="4"/>
      <c r="J121" s="4">
        <v>441.9</v>
      </c>
      <c r="K121" s="4">
        <f>'[1]Расходы'!AS1010</f>
        <v>418</v>
      </c>
      <c r="L121" s="4">
        <f>'[1]Расходы'!AS1012</f>
        <v>260</v>
      </c>
      <c r="M121" s="4">
        <f>'[1]Расходы'!AS1013</f>
        <v>0</v>
      </c>
    </row>
    <row r="122" spans="3:13" ht="12.75" hidden="1">
      <c r="C122" s="45" t="s">
        <v>86</v>
      </c>
      <c r="D122" s="45"/>
      <c r="E122" s="45"/>
      <c r="F122" s="8" t="s">
        <v>84</v>
      </c>
      <c r="G122" s="8" t="s">
        <v>22</v>
      </c>
      <c r="H122" s="8"/>
      <c r="I122" s="4"/>
      <c r="J122" s="4"/>
      <c r="K122" s="4"/>
      <c r="L122" s="4"/>
      <c r="M122" s="4"/>
    </row>
    <row r="123" spans="3:13" ht="12.75" hidden="1">
      <c r="C123" s="45" t="s">
        <v>87</v>
      </c>
      <c r="D123" s="45"/>
      <c r="E123" s="45"/>
      <c r="F123" s="8" t="s">
        <v>84</v>
      </c>
      <c r="G123" s="8" t="s">
        <v>22</v>
      </c>
      <c r="H123" s="8"/>
      <c r="I123" s="4"/>
      <c r="J123" s="4">
        <v>180</v>
      </c>
      <c r="K123" s="4">
        <f>'[1]Расходы'!AS1031</f>
        <v>60</v>
      </c>
      <c r="L123" s="4">
        <f>'[1]Расходы'!AS1033</f>
        <v>0</v>
      </c>
      <c r="M123" s="4">
        <f>'[1]Расходы'!AS1034</f>
        <v>0</v>
      </c>
    </row>
    <row r="124" spans="3:13" ht="12.75" hidden="1">
      <c r="C124" s="45" t="s">
        <v>88</v>
      </c>
      <c r="D124" s="45"/>
      <c r="E124" s="45"/>
      <c r="F124" s="8" t="s">
        <v>84</v>
      </c>
      <c r="G124" s="8" t="s">
        <v>22</v>
      </c>
      <c r="H124" s="8"/>
      <c r="I124" s="4"/>
      <c r="J124" s="4"/>
      <c r="K124" s="4"/>
      <c r="L124" s="4"/>
      <c r="M124" s="4"/>
    </row>
    <row r="125" spans="3:13" ht="12.75" hidden="1">
      <c r="C125" s="45" t="s">
        <v>89</v>
      </c>
      <c r="D125" s="45"/>
      <c r="E125" s="45"/>
      <c r="F125" s="8" t="s">
        <v>84</v>
      </c>
      <c r="G125" s="8" t="s">
        <v>22</v>
      </c>
      <c r="H125" s="8"/>
      <c r="I125" s="4"/>
      <c r="J125" s="4">
        <v>9</v>
      </c>
      <c r="K125" s="4"/>
      <c r="L125" s="4"/>
      <c r="M125" s="4"/>
    </row>
    <row r="126" spans="3:13" ht="12.75" hidden="1">
      <c r="C126" s="45" t="s">
        <v>90</v>
      </c>
      <c r="D126" s="45"/>
      <c r="E126" s="45"/>
      <c r="F126" s="8" t="s">
        <v>84</v>
      </c>
      <c r="G126" s="8" t="s">
        <v>22</v>
      </c>
      <c r="H126" s="4"/>
      <c r="I126" s="4"/>
      <c r="J126" s="4">
        <v>165</v>
      </c>
      <c r="K126" s="4">
        <f>'[1]Расходы'!AS1052</f>
        <v>0</v>
      </c>
      <c r="L126" s="4">
        <f>'[1]Расходы'!AS1054</f>
        <v>0</v>
      </c>
      <c r="M126" s="4">
        <f>'[1]Расходы'!AS1055</f>
        <v>0</v>
      </c>
    </row>
    <row r="127" spans="3:13" ht="12.75" hidden="1">
      <c r="C127" s="45" t="s">
        <v>91</v>
      </c>
      <c r="D127" s="45"/>
      <c r="E127" s="45"/>
      <c r="F127" s="8" t="s">
        <v>84</v>
      </c>
      <c r="G127" s="8" t="s">
        <v>24</v>
      </c>
      <c r="H127" s="4"/>
      <c r="I127" s="4"/>
      <c r="J127" s="4">
        <v>152.4</v>
      </c>
      <c r="K127" s="4">
        <f>'[1]Расходы'!AS1087</f>
        <v>17.2</v>
      </c>
      <c r="L127" s="4">
        <f>'[1]Расходы'!AS1089</f>
        <v>17.2</v>
      </c>
      <c r="M127" s="4">
        <f>'[1]Расходы'!AS1090</f>
        <v>17.2</v>
      </c>
    </row>
    <row r="128" spans="3:13" ht="12.75" hidden="1">
      <c r="C128" s="45" t="s">
        <v>92</v>
      </c>
      <c r="D128" s="45"/>
      <c r="E128" s="45"/>
      <c r="F128" s="8" t="s">
        <v>84</v>
      </c>
      <c r="G128" s="8" t="s">
        <v>24</v>
      </c>
      <c r="H128" s="4"/>
      <c r="I128" s="4"/>
      <c r="J128" s="4">
        <v>340.2</v>
      </c>
      <c r="K128" s="4">
        <f>'[1]Расходы'!AS1094</f>
        <v>615.7</v>
      </c>
      <c r="L128" s="4">
        <f>'[1]Расходы'!AS1096</f>
        <v>626.5</v>
      </c>
      <c r="M128" s="4">
        <f>'[1]Расходы'!AS1097</f>
        <v>626.5</v>
      </c>
    </row>
    <row r="129" spans="3:13" ht="12.75" hidden="1">
      <c r="C129" s="45" t="s">
        <v>93</v>
      </c>
      <c r="D129" s="45"/>
      <c r="E129" s="45"/>
      <c r="F129" s="8" t="s">
        <v>84</v>
      </c>
      <c r="G129" s="8" t="s">
        <v>24</v>
      </c>
      <c r="H129" s="4"/>
      <c r="I129" s="4"/>
      <c r="J129" s="4">
        <v>695.1</v>
      </c>
      <c r="K129" s="4">
        <v>716.2</v>
      </c>
      <c r="L129" s="4">
        <v>752</v>
      </c>
      <c r="M129" s="4">
        <v>790</v>
      </c>
    </row>
    <row r="130" spans="3:13" ht="12.75" hidden="1">
      <c r="C130" s="45" t="s">
        <v>95</v>
      </c>
      <c r="D130" s="45"/>
      <c r="E130" s="45"/>
      <c r="F130" s="8" t="s">
        <v>84</v>
      </c>
      <c r="G130" s="8" t="s">
        <v>24</v>
      </c>
      <c r="H130" s="4"/>
      <c r="I130" s="4"/>
      <c r="J130" s="4">
        <v>666.5</v>
      </c>
      <c r="K130" s="4">
        <v>686.5</v>
      </c>
      <c r="L130" s="4">
        <v>720.8</v>
      </c>
      <c r="M130" s="4">
        <v>756.8</v>
      </c>
    </row>
    <row r="131" spans="3:13" ht="14.25" customHeight="1" hidden="1">
      <c r="C131" s="45" t="s">
        <v>94</v>
      </c>
      <c r="D131" s="45"/>
      <c r="E131" s="45"/>
      <c r="F131" s="8" t="s">
        <v>84</v>
      </c>
      <c r="G131" s="8" t="s">
        <v>24</v>
      </c>
      <c r="H131" s="4"/>
      <c r="I131" s="4"/>
      <c r="J131" s="4">
        <v>965.6</v>
      </c>
      <c r="K131" s="4">
        <v>995.3</v>
      </c>
      <c r="L131" s="4">
        <v>1046.4</v>
      </c>
      <c r="M131" s="4">
        <v>1099.8</v>
      </c>
    </row>
    <row r="132" spans="3:13" ht="18.75" customHeight="1" hidden="1">
      <c r="C132" s="45" t="s">
        <v>18</v>
      </c>
      <c r="D132" s="45"/>
      <c r="E132" s="45"/>
      <c r="F132" s="45"/>
      <c r="G132" s="45"/>
      <c r="H132" s="45"/>
      <c r="I132" s="45"/>
      <c r="J132" s="3">
        <v>2013</v>
      </c>
      <c r="K132" s="3">
        <v>2014</v>
      </c>
      <c r="L132" s="3">
        <v>2015</v>
      </c>
      <c r="M132" s="3">
        <v>2016</v>
      </c>
    </row>
    <row r="133" spans="3:13" ht="12.75" hidden="1">
      <c r="C133" s="45" t="s">
        <v>96</v>
      </c>
      <c r="D133" s="45"/>
      <c r="E133" s="45"/>
      <c r="F133" s="8" t="s">
        <v>84</v>
      </c>
      <c r="G133" s="8" t="s">
        <v>24</v>
      </c>
      <c r="H133" s="4"/>
      <c r="I133" s="4"/>
      <c r="J133" s="4">
        <v>50</v>
      </c>
      <c r="K133" s="4">
        <f>'[1]Расходы'!AS1122</f>
        <v>0</v>
      </c>
      <c r="L133" s="4">
        <f>'[1]Расходы'!AS1124</f>
        <v>0</v>
      </c>
      <c r="M133" s="4">
        <f>'[1]Расходы'!AS1125</f>
        <v>0</v>
      </c>
    </row>
    <row r="134" spans="3:13" ht="12.75" hidden="1">
      <c r="C134" s="45" t="s">
        <v>97</v>
      </c>
      <c r="D134" s="45"/>
      <c r="E134" s="45"/>
      <c r="F134" s="8" t="s">
        <v>84</v>
      </c>
      <c r="G134" s="8" t="s">
        <v>24</v>
      </c>
      <c r="H134" s="4"/>
      <c r="I134" s="4"/>
      <c r="J134" s="4">
        <v>1669.8</v>
      </c>
      <c r="K134" s="4">
        <f>'[1]Расходы'!AS1129</f>
        <v>1827</v>
      </c>
      <c r="L134" s="4">
        <f>'[1]Расходы'!AS1131</f>
        <v>3365.6</v>
      </c>
      <c r="M134" s="4">
        <f>'[1]Расходы'!AS1132</f>
        <v>3365.6</v>
      </c>
    </row>
    <row r="135" spans="3:13" ht="12.75" hidden="1">
      <c r="C135" s="45" t="s">
        <v>98</v>
      </c>
      <c r="D135" s="45"/>
      <c r="E135" s="45"/>
      <c r="F135" s="8" t="s">
        <v>84</v>
      </c>
      <c r="G135" s="8" t="s">
        <v>24</v>
      </c>
      <c r="H135" s="4"/>
      <c r="I135" s="4"/>
      <c r="J135" s="4">
        <v>74.8</v>
      </c>
      <c r="K135" s="4">
        <f>'[1]Расходы'!AS1136</f>
        <v>0</v>
      </c>
      <c r="L135" s="4">
        <f>'[1]Расходы'!AS1138</f>
        <v>0</v>
      </c>
      <c r="M135" s="4">
        <f>'[1]Расходы'!AS1139</f>
        <v>0</v>
      </c>
    </row>
    <row r="136" spans="3:13" ht="11.25" customHeight="1" hidden="1">
      <c r="C136" s="45" t="s">
        <v>99</v>
      </c>
      <c r="D136" s="45"/>
      <c r="E136" s="45"/>
      <c r="F136" s="8" t="s">
        <v>84</v>
      </c>
      <c r="G136" s="8" t="s">
        <v>24</v>
      </c>
      <c r="H136" s="4"/>
      <c r="I136" s="4"/>
      <c r="J136" s="4">
        <v>39.6</v>
      </c>
      <c r="K136" s="4">
        <f>'[1]Расходы'!AS1143</f>
        <v>0</v>
      </c>
      <c r="L136" s="4">
        <f>'[1]Расходы'!AS1145</f>
        <v>0</v>
      </c>
      <c r="M136" s="4">
        <f>'[1]Расходы'!AS1146</f>
        <v>0</v>
      </c>
    </row>
    <row r="137" spans="3:13" ht="12.75" hidden="1">
      <c r="C137" s="45"/>
      <c r="D137" s="45"/>
      <c r="E137" s="45"/>
      <c r="F137" s="45"/>
      <c r="G137" s="45"/>
      <c r="H137" s="45"/>
      <c r="I137" s="45"/>
      <c r="J137" s="3"/>
      <c r="K137" s="3"/>
      <c r="L137" s="3"/>
      <c r="M137" s="3"/>
    </row>
    <row r="138" spans="3:13" ht="12.75" hidden="1">
      <c r="C138" s="45" t="s">
        <v>100</v>
      </c>
      <c r="D138" s="45"/>
      <c r="E138" s="45"/>
      <c r="F138" s="8" t="s">
        <v>84</v>
      </c>
      <c r="G138" s="8" t="s">
        <v>26</v>
      </c>
      <c r="H138" s="4"/>
      <c r="I138" s="4"/>
      <c r="J138" s="4">
        <v>565.3</v>
      </c>
      <c r="K138" s="4">
        <f>'[1]Расходы'!AS1157</f>
        <v>0</v>
      </c>
      <c r="L138" s="4">
        <f>'[1]Расходы'!AS1159</f>
        <v>0</v>
      </c>
      <c r="M138" s="4">
        <f>'[1]Расходы'!AS1160</f>
        <v>0</v>
      </c>
    </row>
    <row r="139" spans="3:7" ht="12.75" hidden="1">
      <c r="C139" s="53"/>
      <c r="D139" s="53"/>
      <c r="E139" s="53"/>
      <c r="F139" s="2"/>
      <c r="G139" s="2"/>
    </row>
    <row r="140" spans="3:13" ht="12.75" hidden="1">
      <c r="C140" s="42" t="s">
        <v>101</v>
      </c>
      <c r="D140" s="43"/>
      <c r="E140" s="43"/>
      <c r="F140" s="43"/>
      <c r="G140" s="43"/>
      <c r="H140" s="43"/>
      <c r="I140" s="44"/>
      <c r="J140" s="10">
        <v>300</v>
      </c>
      <c r="K140" s="10">
        <f>'[1]Расходы'!AS1178</f>
        <v>278.1</v>
      </c>
      <c r="L140" s="10">
        <f>'[1]Расходы'!AS1180</f>
        <v>0</v>
      </c>
      <c r="M140" s="10">
        <f>'[1]Расходы'!AS1181</f>
        <v>0</v>
      </c>
    </row>
    <row r="141" spans="3:7" ht="12.75" hidden="1">
      <c r="C141" s="53"/>
      <c r="D141" s="53"/>
      <c r="E141" s="53"/>
      <c r="F141" s="2"/>
      <c r="G141" s="2"/>
    </row>
    <row r="142" spans="3:13" ht="12.75" hidden="1">
      <c r="C142" s="42" t="s">
        <v>102</v>
      </c>
      <c r="D142" s="43"/>
      <c r="E142" s="43"/>
      <c r="F142" s="43"/>
      <c r="G142" s="43"/>
      <c r="H142" s="43"/>
      <c r="I142" s="44"/>
      <c r="J142" s="10">
        <v>20</v>
      </c>
      <c r="K142" s="10"/>
      <c r="L142" s="10"/>
      <c r="M142" s="10"/>
    </row>
    <row r="143" spans="3:7" ht="12.75" hidden="1">
      <c r="C143" s="53"/>
      <c r="D143" s="53"/>
      <c r="E143" s="53"/>
      <c r="F143" s="2"/>
      <c r="G143" s="2"/>
    </row>
    <row r="144" spans="3:14" ht="12.75" hidden="1">
      <c r="C144" s="42" t="s">
        <v>103</v>
      </c>
      <c r="D144" s="43"/>
      <c r="E144" s="43"/>
      <c r="F144" s="43"/>
      <c r="G144" s="43"/>
      <c r="H144" s="43"/>
      <c r="I144" s="44"/>
      <c r="J144" s="10">
        <f>J146+J147+J148</f>
        <v>6235</v>
      </c>
      <c r="K144" s="10">
        <f>K146+K147+K148</f>
        <v>3244.5</v>
      </c>
      <c r="L144" s="10">
        <f>L146+L147+L148</f>
        <v>3244.5</v>
      </c>
      <c r="M144" s="10">
        <f>M146+M147+M148</f>
        <v>3244.5</v>
      </c>
      <c r="N144" s="13" t="e">
        <f>K144/K152*100</f>
        <v>#REF!</v>
      </c>
    </row>
    <row r="145" spans="3:7" ht="12.75" hidden="1">
      <c r="C145" s="53"/>
      <c r="D145" s="53"/>
      <c r="E145" s="53"/>
      <c r="F145" s="2"/>
      <c r="G145" s="2"/>
    </row>
    <row r="146" spans="3:13" ht="12.75" hidden="1">
      <c r="C146" s="45" t="s">
        <v>104</v>
      </c>
      <c r="D146" s="45"/>
      <c r="E146" s="45"/>
      <c r="F146" s="8" t="s">
        <v>105</v>
      </c>
      <c r="G146" s="8" t="s">
        <v>5</v>
      </c>
      <c r="H146" s="4"/>
      <c r="I146" s="4"/>
      <c r="J146" s="4">
        <v>5165</v>
      </c>
      <c r="K146" s="4">
        <f>'[1]Расходы'!AS1248</f>
        <v>2094.5</v>
      </c>
      <c r="L146" s="4">
        <f>'[1]Расходы'!AS1250</f>
        <v>2094.5</v>
      </c>
      <c r="M146" s="4">
        <f>'[1]Расходы'!AS1251</f>
        <v>2094.5</v>
      </c>
    </row>
    <row r="147" spans="3:13" ht="12.75" hidden="1">
      <c r="C147" s="45" t="s">
        <v>64</v>
      </c>
      <c r="D147" s="45"/>
      <c r="E147" s="45"/>
      <c r="F147" s="8" t="s">
        <v>105</v>
      </c>
      <c r="G147" s="8" t="s">
        <v>22</v>
      </c>
      <c r="H147" s="4"/>
      <c r="I147" s="4"/>
      <c r="J147" s="4">
        <v>880</v>
      </c>
      <c r="K147" s="4">
        <v>1150</v>
      </c>
      <c r="L147" s="4">
        <v>1150</v>
      </c>
      <c r="M147" s="4">
        <v>1150</v>
      </c>
    </row>
    <row r="148" spans="3:13" ht="12.75" hidden="1">
      <c r="C148" s="45" t="s">
        <v>106</v>
      </c>
      <c r="D148" s="45"/>
      <c r="E148" s="45"/>
      <c r="F148" s="8" t="s">
        <v>105</v>
      </c>
      <c r="G148" s="8" t="s">
        <v>22</v>
      </c>
      <c r="H148" s="4"/>
      <c r="I148" s="4"/>
      <c r="J148" s="4">
        <v>190</v>
      </c>
      <c r="K148" s="4"/>
      <c r="L148" s="4"/>
      <c r="M148" s="4"/>
    </row>
    <row r="149" spans="3:13" ht="12.75" hidden="1">
      <c r="C149" s="45"/>
      <c r="D149" s="45"/>
      <c r="E149" s="45"/>
      <c r="F149" s="8"/>
      <c r="G149" s="8"/>
      <c r="H149" s="4"/>
      <c r="I149" s="4"/>
      <c r="J149" s="4"/>
      <c r="K149" s="4"/>
      <c r="L149" s="4"/>
      <c r="M149" s="4"/>
    </row>
    <row r="150" spans="3:7" ht="12.75" hidden="1">
      <c r="C150" s="53"/>
      <c r="D150" s="53"/>
      <c r="E150" s="53"/>
      <c r="F150" s="2"/>
      <c r="G150" s="2"/>
    </row>
    <row r="151" spans="3:7" ht="12.75" hidden="1">
      <c r="C151" s="53"/>
      <c r="D151" s="53"/>
      <c r="E151" s="53"/>
      <c r="F151" s="2"/>
      <c r="G151" s="2"/>
    </row>
    <row r="152" spans="3:13" ht="12.75" hidden="1">
      <c r="C152" s="70" t="s">
        <v>107</v>
      </c>
      <c r="D152" s="71"/>
      <c r="E152" s="71"/>
      <c r="F152" s="71"/>
      <c r="G152" s="71"/>
      <c r="H152" s="71"/>
      <c r="I152" s="72"/>
      <c r="J152" s="11">
        <f>J19+J41+J43+J45++J56+J67+J73+J98+J112+J118+J140+J142+J144</f>
        <v>75939.5</v>
      </c>
      <c r="K152" s="11" t="e">
        <f>K19+K41+K43+K45++K56+K67+K73+K98+K112+K118+K140+K142+K144</f>
        <v>#REF!</v>
      </c>
      <c r="L152" s="11" t="e">
        <f>L19+L41+L43+L45++L56+L67+L73+L98+L112+L118+L140+L142+L144</f>
        <v>#REF!</v>
      </c>
      <c r="M152" s="11">
        <f>M19+M41+M43+M45++M56+M67+M73+M98+M112+M118+M140+M142+M144</f>
        <v>61301.1</v>
      </c>
    </row>
    <row r="153" spans="3:7" ht="12.75" hidden="1">
      <c r="C153" s="53"/>
      <c r="D153" s="53"/>
      <c r="E153" s="53"/>
      <c r="F153" s="2"/>
      <c r="G153" s="2"/>
    </row>
    <row r="154" spans="3:13" ht="12.75" hidden="1">
      <c r="C154" s="70" t="s">
        <v>108</v>
      </c>
      <c r="D154" s="71"/>
      <c r="E154" s="71"/>
      <c r="F154" s="71"/>
      <c r="G154" s="71"/>
      <c r="H154" s="71"/>
      <c r="I154" s="72"/>
      <c r="J154" s="4">
        <f>J12-J152</f>
        <v>68110.29999999999</v>
      </c>
      <c r="K154" s="4" t="e">
        <f>K12-K152</f>
        <v>#REF!</v>
      </c>
      <c r="L154" s="4" t="e">
        <f>L12-L152</f>
        <v>#REF!</v>
      </c>
      <c r="M154" s="4">
        <f>M12-M152</f>
        <v>22469.1</v>
      </c>
    </row>
    <row r="155" spans="3:7" ht="12.75" hidden="1">
      <c r="C155" s="53"/>
      <c r="D155" s="53"/>
      <c r="E155" s="53"/>
      <c r="F155" s="2"/>
      <c r="G155" s="2"/>
    </row>
    <row r="156" spans="3:11" ht="12.75" hidden="1">
      <c r="C156" s="53"/>
      <c r="D156" s="53"/>
      <c r="E156" s="53"/>
      <c r="F156" s="2"/>
      <c r="G156" s="2"/>
      <c r="J156" s="53"/>
      <c r="K156" s="53"/>
    </row>
    <row r="157" spans="3:11" ht="15" hidden="1">
      <c r="C157" s="53"/>
      <c r="D157" s="53"/>
      <c r="E157" s="53"/>
      <c r="F157" s="68"/>
      <c r="G157" s="68"/>
      <c r="H157" s="68"/>
      <c r="J157" s="18"/>
      <c r="K157" s="18">
        <v>130038.3</v>
      </c>
    </row>
    <row r="158" spans="3:11" ht="15">
      <c r="C158" s="1"/>
      <c r="D158" s="1"/>
      <c r="E158" s="1"/>
      <c r="F158" s="20"/>
      <c r="G158" s="20"/>
      <c r="H158" s="20"/>
      <c r="J158" s="18"/>
      <c r="K158" s="18"/>
    </row>
    <row r="159" spans="3:13" ht="15">
      <c r="C159" s="69" t="s">
        <v>11</v>
      </c>
      <c r="D159" s="69"/>
      <c r="E159" s="69"/>
      <c r="F159" s="69"/>
      <c r="G159" s="69"/>
      <c r="H159" s="69"/>
      <c r="I159" s="69"/>
      <c r="J159" s="69"/>
      <c r="K159" s="69"/>
      <c r="L159" s="69"/>
      <c r="M159" s="69"/>
    </row>
    <row r="160" spans="10:12" ht="12.75">
      <c r="J160" s="53"/>
      <c r="K160" s="53"/>
      <c r="L160" s="53"/>
    </row>
    <row r="161" spans="1:13" ht="25.5">
      <c r="A161" s="45" t="s">
        <v>18</v>
      </c>
      <c r="B161" s="45"/>
      <c r="C161" s="45"/>
      <c r="D161" s="45"/>
      <c r="E161" s="45"/>
      <c r="F161" s="45"/>
      <c r="G161" s="45"/>
      <c r="H161" s="45"/>
      <c r="I161" s="22"/>
      <c r="J161" s="23" t="s">
        <v>182</v>
      </c>
      <c r="K161" s="23" t="s">
        <v>175</v>
      </c>
      <c r="L161" s="23" t="s">
        <v>180</v>
      </c>
      <c r="M161" s="23" t="s">
        <v>183</v>
      </c>
    </row>
    <row r="162" spans="1:13" ht="24" customHeight="1">
      <c r="A162" s="47" t="s">
        <v>148</v>
      </c>
      <c r="B162" s="47"/>
      <c r="C162" s="47"/>
      <c r="D162" s="47"/>
      <c r="E162" s="47"/>
      <c r="F162" s="47"/>
      <c r="G162" s="47"/>
      <c r="H162" s="47"/>
      <c r="I162" s="47"/>
      <c r="J162" s="36">
        <f>'[1]Доходы и разделы'!I5</f>
        <v>71260.27761</v>
      </c>
      <c r="K162" s="36">
        <f>'[1]Доходы и разделы'!J5</f>
        <v>55485</v>
      </c>
      <c r="L162" s="36">
        <f>'[1]Доходы и разделы'!K5</f>
        <v>44252</v>
      </c>
      <c r="M162" s="36">
        <f>'[1]Доходы и разделы'!L5</f>
        <v>45131</v>
      </c>
    </row>
    <row r="163" spans="1:13" ht="19.5" customHeight="1">
      <c r="A163" s="47" t="s">
        <v>13</v>
      </c>
      <c r="B163" s="47"/>
      <c r="C163" s="47"/>
      <c r="D163" s="47"/>
      <c r="E163" s="47"/>
      <c r="F163" s="47"/>
      <c r="G163" s="47"/>
      <c r="H163" s="47"/>
      <c r="I163" s="47"/>
      <c r="J163" s="36">
        <f>'[1]Доходы и разделы'!I7</f>
        <v>141644.10477</v>
      </c>
      <c r="K163" s="36">
        <f>'[1]Доходы и разделы'!J7</f>
        <v>70937.68299999999</v>
      </c>
      <c r="L163" s="36">
        <f>'[1]Доходы и разделы'!K7</f>
        <v>41442.4</v>
      </c>
      <c r="M163" s="36">
        <f>'[1]Доходы и разделы'!L7</f>
        <v>38639.2</v>
      </c>
    </row>
    <row r="164" spans="1:13" ht="12.75">
      <c r="A164" s="49" t="s">
        <v>14</v>
      </c>
      <c r="B164" s="49"/>
      <c r="C164" s="49"/>
      <c r="D164" s="49"/>
      <c r="E164" s="49"/>
      <c r="F164" s="49"/>
      <c r="G164" s="49"/>
      <c r="H164" s="49"/>
      <c r="I164" s="49"/>
      <c r="J164" s="36">
        <f>'[1]Доходы и разделы'!I8+'[1]Доходы и разделы'!I9</f>
        <v>20727.7</v>
      </c>
      <c r="K164" s="36">
        <f>'[1]Доходы и разделы'!J8+'[1]Доходы и разделы'!J9</f>
        <v>15336</v>
      </c>
      <c r="L164" s="36">
        <f>'[1]Доходы и разделы'!K8+'[1]Доходы и разделы'!K9</f>
        <v>14582</v>
      </c>
      <c r="M164" s="36">
        <f>'[1]Доходы и разделы'!L8+'[1]Доходы и разделы'!L9</f>
        <v>14896</v>
      </c>
    </row>
    <row r="165" spans="1:13" ht="12.75">
      <c r="A165" s="49" t="s">
        <v>15</v>
      </c>
      <c r="B165" s="49"/>
      <c r="C165" s="49"/>
      <c r="D165" s="49"/>
      <c r="E165" s="49"/>
      <c r="F165" s="49"/>
      <c r="G165" s="49"/>
      <c r="H165" s="49"/>
      <c r="I165" s="49"/>
      <c r="J165" s="36">
        <f>'[1]Доходы и разделы'!I10</f>
        <v>59948.3</v>
      </c>
      <c r="K165" s="36">
        <f>'[1]Доходы и разделы'!J10</f>
        <v>53042.2</v>
      </c>
      <c r="L165" s="36">
        <f>'[1]Доходы и разделы'!K10</f>
        <v>26710.4</v>
      </c>
      <c r="M165" s="36">
        <f>'[1]Доходы и разделы'!L10</f>
        <v>23743.2</v>
      </c>
    </row>
    <row r="166" spans="1:13" ht="15.75" customHeight="1">
      <c r="A166" s="49" t="s">
        <v>16</v>
      </c>
      <c r="B166" s="49"/>
      <c r="C166" s="49"/>
      <c r="D166" s="49"/>
      <c r="E166" s="49"/>
      <c r="F166" s="49"/>
      <c r="G166" s="49"/>
      <c r="H166" s="49"/>
      <c r="I166" s="49"/>
      <c r="J166" s="36">
        <f>'[1]Доходы и разделы'!I11</f>
        <v>40650.66177</v>
      </c>
      <c r="K166" s="36">
        <f>'[1]Доходы и разделы'!J11</f>
        <v>0</v>
      </c>
      <c r="L166" s="36">
        <f>'[1]Доходы и разделы'!K11</f>
        <v>0</v>
      </c>
      <c r="M166" s="36">
        <f>'[1]Доходы и разделы'!L11</f>
        <v>0</v>
      </c>
    </row>
    <row r="167" spans="1:13" ht="14.25" customHeight="1">
      <c r="A167" s="49" t="s">
        <v>20</v>
      </c>
      <c r="B167" s="49"/>
      <c r="C167" s="49"/>
      <c r="D167" s="49"/>
      <c r="E167" s="49"/>
      <c r="F167" s="49"/>
      <c r="G167" s="49"/>
      <c r="H167" s="49"/>
      <c r="I167" s="49"/>
      <c r="J167" s="36">
        <f>'[1]Доходы и разделы'!I12</f>
        <v>17778.46</v>
      </c>
      <c r="K167" s="36">
        <f>'[1]Доходы и разделы'!J12</f>
        <v>0</v>
      </c>
      <c r="L167" s="36">
        <f>'[1]Доходы и разделы'!K12</f>
        <v>0</v>
      </c>
      <c r="M167" s="36">
        <f>'[1]Доходы и разделы'!L12</f>
        <v>0</v>
      </c>
    </row>
    <row r="168" spans="1:13" ht="12.75" hidden="1">
      <c r="A168" s="4"/>
      <c r="B168" s="4"/>
      <c r="C168" s="4"/>
      <c r="D168" s="4"/>
      <c r="E168" s="4"/>
      <c r="F168" s="4"/>
      <c r="G168" s="4"/>
      <c r="H168" s="4"/>
      <c r="I168" s="4"/>
      <c r="J168" s="3"/>
      <c r="K168" s="3"/>
      <c r="L168" s="3"/>
      <c r="M168" s="3"/>
    </row>
    <row r="169" spans="1:13" ht="13.5" customHeight="1">
      <c r="A169" s="50" t="str">
        <f>'[1]Доходы и разделы'!C14</f>
        <v>возврат остатков и спонсоры</v>
      </c>
      <c r="B169" s="51"/>
      <c r="C169" s="51"/>
      <c r="D169" s="51"/>
      <c r="E169" s="51"/>
      <c r="F169" s="51"/>
      <c r="G169" s="51"/>
      <c r="H169" s="51"/>
      <c r="I169" s="52"/>
      <c r="J169" s="3">
        <f>'[1]Доходы и разделы'!I14</f>
        <v>450</v>
      </c>
      <c r="K169" s="3"/>
      <c r="L169" s="3"/>
      <c r="M169" s="3"/>
    </row>
    <row r="170" spans="1:13" ht="15" customHeight="1">
      <c r="A170" s="50" t="s">
        <v>179</v>
      </c>
      <c r="B170" s="51"/>
      <c r="C170" s="51"/>
      <c r="D170" s="51"/>
      <c r="E170" s="51"/>
      <c r="F170" s="51"/>
      <c r="G170" s="51"/>
      <c r="H170" s="51"/>
      <c r="I170" s="52"/>
      <c r="J170" s="26">
        <f>'[1]Доходы и разделы'!I13</f>
        <v>2088.983</v>
      </c>
      <c r="K170" s="26">
        <f>'[1]Доходы и разделы'!J13</f>
        <v>2559.483</v>
      </c>
      <c r="L170" s="26">
        <f>'[1]Доходы и разделы'!K13</f>
        <v>150</v>
      </c>
      <c r="M170" s="26">
        <f>'[1]Доходы и разделы'!L13</f>
        <v>0</v>
      </c>
    </row>
    <row r="171" spans="1:13" ht="12.75">
      <c r="A171" s="49" t="s">
        <v>149</v>
      </c>
      <c r="B171" s="49"/>
      <c r="C171" s="49"/>
      <c r="D171" s="49"/>
      <c r="E171" s="49"/>
      <c r="F171" s="49"/>
      <c r="G171" s="49"/>
      <c r="H171" s="49"/>
      <c r="I171" s="49"/>
      <c r="J171" s="36">
        <f>J162+J163</f>
        <v>212904.38238000002</v>
      </c>
      <c r="K171" s="36">
        <f>K162+K163</f>
        <v>126422.68299999999</v>
      </c>
      <c r="L171" s="37">
        <f>L162+L163</f>
        <v>85694.4</v>
      </c>
      <c r="M171" s="36">
        <f>M162+M163</f>
        <v>83770.2</v>
      </c>
    </row>
    <row r="172" spans="3:13" ht="12.75">
      <c r="C172" s="12"/>
      <c r="D172" s="12"/>
      <c r="E172" s="12"/>
      <c r="F172" s="48"/>
      <c r="G172" s="48"/>
      <c r="H172" s="48"/>
      <c r="I172" s="12"/>
      <c r="J172" s="19"/>
      <c r="K172" s="19"/>
      <c r="L172" s="17"/>
      <c r="M172" s="12"/>
    </row>
    <row r="173" spans="3:13" ht="17.25" customHeight="1">
      <c r="C173" s="46" t="s">
        <v>122</v>
      </c>
      <c r="D173" s="46"/>
      <c r="E173" s="46"/>
      <c r="F173" s="46"/>
      <c r="G173" s="46"/>
      <c r="H173" s="46"/>
      <c r="I173" s="46"/>
      <c r="J173" s="46"/>
      <c r="K173" s="46"/>
      <c r="L173" s="46"/>
      <c r="M173" s="46"/>
    </row>
    <row r="174" spans="1:13" ht="36" customHeight="1">
      <c r="A174" s="27" t="s">
        <v>150</v>
      </c>
      <c r="B174" s="24" t="s">
        <v>151</v>
      </c>
      <c r="C174" s="47" t="s">
        <v>1</v>
      </c>
      <c r="D174" s="47"/>
      <c r="E174" s="47"/>
      <c r="F174" s="47"/>
      <c r="G174" s="47"/>
      <c r="H174" s="47"/>
      <c r="I174" s="47"/>
      <c r="J174" s="23" t="s">
        <v>182</v>
      </c>
      <c r="K174" s="23" t="s">
        <v>175</v>
      </c>
      <c r="L174" s="23" t="s">
        <v>180</v>
      </c>
      <c r="M174" s="23" t="s">
        <v>183</v>
      </c>
    </row>
    <row r="175" spans="1:13" ht="19.5" customHeight="1">
      <c r="A175" s="28" t="s">
        <v>5</v>
      </c>
      <c r="B175" s="28" t="s">
        <v>125</v>
      </c>
      <c r="C175" s="42" t="s">
        <v>152</v>
      </c>
      <c r="D175" s="43"/>
      <c r="E175" s="43"/>
      <c r="F175" s="43"/>
      <c r="G175" s="43"/>
      <c r="H175" s="43"/>
      <c r="I175" s="44"/>
      <c r="J175" s="10">
        <f>J176+J177+J178+J179+J180+J181+J182</f>
        <v>24241.887000000002</v>
      </c>
      <c r="K175" s="10">
        <f>K176+K177+K178+K179+K180+K181+K182</f>
        <v>17531.6</v>
      </c>
      <c r="L175" s="10">
        <f>L176+L177+L178+L179+L180+L181+L182</f>
        <v>13841.800000000001</v>
      </c>
      <c r="M175" s="10">
        <f>M176+M177+M178+M179+M180+M181+M182</f>
        <v>14989.9</v>
      </c>
    </row>
    <row r="176" spans="1:13" ht="25.5" customHeight="1">
      <c r="A176" s="8" t="s">
        <v>5</v>
      </c>
      <c r="B176" s="8" t="s">
        <v>6</v>
      </c>
      <c r="C176" s="38" t="s">
        <v>153</v>
      </c>
      <c r="D176" s="39"/>
      <c r="E176" s="39"/>
      <c r="F176" s="39"/>
      <c r="G176" s="39"/>
      <c r="H176" s="39"/>
      <c r="I176" s="80"/>
      <c r="J176" s="81">
        <f>'[1]Доходы и разделы'!I24</f>
        <v>1163.172</v>
      </c>
      <c r="K176" s="81">
        <f>'[1]Доходы и разделы'!Y24</f>
        <v>900</v>
      </c>
      <c r="L176" s="81">
        <f>'[1]Доходы и разделы'!Z24</f>
        <v>700</v>
      </c>
      <c r="M176" s="81">
        <f>'[1]Доходы и разделы'!AA24</f>
        <v>800</v>
      </c>
    </row>
    <row r="177" spans="1:13" ht="43.5" customHeight="1">
      <c r="A177" s="8" t="s">
        <v>5</v>
      </c>
      <c r="B177" s="8" t="s">
        <v>22</v>
      </c>
      <c r="C177" s="38" t="s">
        <v>154</v>
      </c>
      <c r="D177" s="39"/>
      <c r="E177" s="39"/>
      <c r="F177" s="39"/>
      <c r="G177" s="39"/>
      <c r="H177" s="39"/>
      <c r="I177" s="80"/>
      <c r="J177" s="81">
        <f>'[1]Доходы и разделы'!I25</f>
        <v>157</v>
      </c>
      <c r="K177" s="81">
        <f>'[1]Доходы и разделы'!Y25</f>
        <v>157</v>
      </c>
      <c r="L177" s="81">
        <f>'[1]Доходы и разделы'!Z25</f>
        <v>121</v>
      </c>
      <c r="M177" s="81">
        <f>'[1]Доходы и разделы'!AA25</f>
        <v>121</v>
      </c>
    </row>
    <row r="178" spans="1:13" ht="36" customHeight="1">
      <c r="A178" s="8" t="s">
        <v>5</v>
      </c>
      <c r="B178" s="8" t="s">
        <v>24</v>
      </c>
      <c r="C178" s="38" t="s">
        <v>126</v>
      </c>
      <c r="D178" s="39"/>
      <c r="E178" s="39"/>
      <c r="F178" s="39"/>
      <c r="G178" s="39"/>
      <c r="H178" s="39"/>
      <c r="I178" s="80"/>
      <c r="J178" s="81">
        <f>'[1]Доходы и разделы'!I26</f>
        <v>10858.532000000001</v>
      </c>
      <c r="K178" s="81">
        <f>'[1]Доходы и разделы'!Y26</f>
        <v>7470</v>
      </c>
      <c r="L178" s="81">
        <f>'[1]Доходы и разделы'!Z26</f>
        <v>5752</v>
      </c>
      <c r="M178" s="81">
        <f>'[1]Доходы и разделы'!AA26</f>
        <v>5900</v>
      </c>
    </row>
    <row r="179" spans="1:13" ht="19.5" customHeight="1">
      <c r="A179" s="34" t="s">
        <v>5</v>
      </c>
      <c r="B179" s="34" t="s">
        <v>38</v>
      </c>
      <c r="C179" s="38" t="s">
        <v>127</v>
      </c>
      <c r="D179" s="39"/>
      <c r="E179" s="39"/>
      <c r="F179" s="39"/>
      <c r="G179" s="39"/>
      <c r="H179" s="39"/>
      <c r="I179" s="35"/>
      <c r="J179" s="33">
        <f>'[1]Доходы и разделы'!I27</f>
        <v>43</v>
      </c>
      <c r="K179" s="33">
        <f>'[1]Доходы и разделы'!Y27</f>
        <v>4</v>
      </c>
      <c r="L179" s="33">
        <f>'[1]Доходы и разделы'!Z27</f>
        <v>4</v>
      </c>
      <c r="M179" s="33">
        <f>'[1]Доходы и разделы'!AA27</f>
        <v>4</v>
      </c>
    </row>
    <row r="180" spans="1:13" ht="36" customHeight="1">
      <c r="A180" s="8" t="s">
        <v>5</v>
      </c>
      <c r="B180" s="8" t="s">
        <v>26</v>
      </c>
      <c r="C180" s="38" t="s">
        <v>155</v>
      </c>
      <c r="D180" s="39"/>
      <c r="E180" s="39"/>
      <c r="F180" s="39"/>
      <c r="G180" s="39"/>
      <c r="H180" s="39"/>
      <c r="I180" s="80"/>
      <c r="J180" s="81">
        <f>'[1]Доходы и разделы'!I28+'[1]Доходы и разделы'!I29</f>
        <v>2860.9</v>
      </c>
      <c r="K180" s="81">
        <f>'[1]Доходы и разделы'!Y28+'[1]Доходы и разделы'!Y29</f>
        <v>2385.7</v>
      </c>
      <c r="L180" s="81">
        <f>'[1]Доходы и разделы'!Z28+'[1]Доходы и разделы'!Z29</f>
        <v>1934.7</v>
      </c>
      <c r="M180" s="81">
        <f>'[1]Доходы и разделы'!AA28+'[1]Доходы и разделы'!AA29</f>
        <v>2070</v>
      </c>
    </row>
    <row r="181" spans="1:13" ht="13.5" customHeight="1">
      <c r="A181" s="8" t="s">
        <v>5</v>
      </c>
      <c r="B181" s="8" t="s">
        <v>29</v>
      </c>
      <c r="C181" s="38" t="s">
        <v>128</v>
      </c>
      <c r="D181" s="39"/>
      <c r="E181" s="39"/>
      <c r="F181" s="39"/>
      <c r="G181" s="39"/>
      <c r="H181" s="39"/>
      <c r="I181" s="80"/>
      <c r="J181" s="81">
        <f>'[1]Доходы и разделы'!I30</f>
        <v>100</v>
      </c>
      <c r="K181" s="81">
        <f>'[1]Доходы и разделы'!Y30</f>
        <v>100</v>
      </c>
      <c r="L181" s="81">
        <f>'[1]Доходы и разделы'!Z30</f>
        <v>80</v>
      </c>
      <c r="M181" s="81">
        <f>'[1]Доходы и разделы'!AA30</f>
        <v>80</v>
      </c>
    </row>
    <row r="182" spans="1:13" ht="13.5" customHeight="1">
      <c r="A182" s="8" t="s">
        <v>5</v>
      </c>
      <c r="B182" s="8" t="s">
        <v>31</v>
      </c>
      <c r="C182" s="38" t="s">
        <v>3</v>
      </c>
      <c r="D182" s="39"/>
      <c r="E182" s="39"/>
      <c r="F182" s="39"/>
      <c r="G182" s="39"/>
      <c r="H182" s="39"/>
      <c r="I182" s="80"/>
      <c r="J182" s="81">
        <f>'[1]Доходы и разделы'!I31+'[1]Доходы и разделы'!I32+'[1]Доходы и разделы'!I33+'[1]Доходы и разделы'!I34+'[1]Доходы и разделы'!I35+'[1]Доходы и разделы'!I36+'[1]Доходы и разделы'!I37+'[1]Доходы и разделы'!I38+'[1]Доходы и разделы'!I39+'[1]Доходы и разделы'!I40+'[1]Доходы и разделы'!I41+'[1]Доходы и разделы'!I42+'[1]Доходы и разделы'!I43+'[1]Доходы и разделы'!I44</f>
        <v>9059.283</v>
      </c>
      <c r="K182" s="81">
        <f>'[1]Доходы и разделы'!Y31+'[1]Доходы и разделы'!Y32+'[1]Доходы и разделы'!Y33+'[1]Доходы и разделы'!Y34+'[1]Доходы и разделы'!Y35+'[1]Доходы и разделы'!Y37+'[1]Доходы и разделы'!Y38+'[1]Доходы и разделы'!Y39+'[1]Доходы и разделы'!Y40+'[1]Доходы и разделы'!Y41+'[1]Доходы и разделы'!Y42+'[1]Доходы и разделы'!Y43+'[1]Доходы и разделы'!Y44</f>
        <v>6514.9</v>
      </c>
      <c r="L182" s="81">
        <f>'[1]Доходы и разделы'!Z31+'[1]Доходы и разделы'!Z32+'[1]Доходы и разделы'!Z33+'[1]Доходы и разделы'!Z34+'[1]Доходы и разделы'!Z35+'[1]Доходы и разделы'!Z37+'[1]Доходы и разделы'!Z38+'[1]Доходы и разделы'!Z39+'[1]Доходы и разделы'!Z40+'[1]Доходы и разделы'!Z41+'[1]Доходы и разделы'!Z42+'[1]Доходы и разделы'!Z43+'[1]Доходы и разделы'!Z44</f>
        <v>5250.1</v>
      </c>
      <c r="M182" s="81">
        <f>'[1]Доходы и разделы'!AA31+'[1]Доходы и разделы'!AA32+'[1]Доходы и разделы'!AA33+'[1]Доходы и разделы'!AA34+'[1]Доходы и разделы'!AA35+'[1]Доходы и разделы'!AA37+'[1]Доходы и разделы'!AA38+'[1]Доходы и разделы'!AA39+'[1]Доходы и разделы'!AA40+'[1]Доходы и разделы'!AA41+'[1]Доходы и разделы'!AA42+'[1]Доходы и разделы'!AA43+'[1]Доходы и разделы'!AA44</f>
        <v>6014.9</v>
      </c>
    </row>
    <row r="183" spans="1:13" ht="19.5" customHeight="1">
      <c r="A183" s="28" t="s">
        <v>6</v>
      </c>
      <c r="B183" s="28" t="s">
        <v>125</v>
      </c>
      <c r="C183" s="42" t="s">
        <v>156</v>
      </c>
      <c r="D183" s="43"/>
      <c r="E183" s="43"/>
      <c r="F183" s="43"/>
      <c r="G183" s="43"/>
      <c r="H183" s="43"/>
      <c r="I183" s="44"/>
      <c r="J183" s="10">
        <f>'[1]Доходы и разделы'!I46</f>
        <v>339.90000000000003</v>
      </c>
      <c r="K183" s="10">
        <f>'[1]Доходы и разделы'!Y46</f>
        <v>375.7</v>
      </c>
      <c r="L183" s="10" t="str">
        <f>'[1]Доходы и разделы'!Z46</f>
        <v>375,7</v>
      </c>
      <c r="M183" s="10" t="str">
        <f>'[1]Доходы и разделы'!AA46</f>
        <v>375,7</v>
      </c>
    </row>
    <row r="184" spans="1:13" ht="27" customHeight="1">
      <c r="A184" s="28" t="s">
        <v>22</v>
      </c>
      <c r="B184" s="28" t="s">
        <v>125</v>
      </c>
      <c r="C184" s="54" t="s">
        <v>157</v>
      </c>
      <c r="D184" s="55"/>
      <c r="E184" s="55"/>
      <c r="F184" s="55"/>
      <c r="G184" s="55"/>
      <c r="H184" s="55"/>
      <c r="I184" s="56"/>
      <c r="J184" s="10">
        <f>'[1]Доходы и разделы'!I48</f>
        <v>0</v>
      </c>
      <c r="K184" s="10"/>
      <c r="L184" s="10"/>
      <c r="M184" s="10"/>
    </row>
    <row r="185" spans="1:13" ht="19.5" customHeight="1">
      <c r="A185" s="28" t="s">
        <v>24</v>
      </c>
      <c r="B185" s="28" t="s">
        <v>125</v>
      </c>
      <c r="C185" s="42" t="s">
        <v>158</v>
      </c>
      <c r="D185" s="43"/>
      <c r="E185" s="43"/>
      <c r="F185" s="43"/>
      <c r="G185" s="43"/>
      <c r="H185" s="43"/>
      <c r="I185" s="44"/>
      <c r="J185" s="10">
        <f>J186+J187+J188+J189+J190</f>
        <v>42349.3367</v>
      </c>
      <c r="K185" s="10">
        <f>K186+K187+K188+K189+K190</f>
        <v>2920</v>
      </c>
      <c r="L185" s="10">
        <f>L186+L187+L188+L189+L190</f>
        <v>1720</v>
      </c>
      <c r="M185" s="10">
        <f>M186+M187+M188+M189+M190</f>
        <v>1860</v>
      </c>
    </row>
    <row r="186" spans="1:13" ht="13.5" customHeight="1">
      <c r="A186" s="8" t="s">
        <v>24</v>
      </c>
      <c r="B186" s="8" t="s">
        <v>38</v>
      </c>
      <c r="C186" s="38" t="s">
        <v>129</v>
      </c>
      <c r="D186" s="39"/>
      <c r="E186" s="39"/>
      <c r="F186" s="39"/>
      <c r="G186" s="39"/>
      <c r="H186" s="39"/>
      <c r="I186" s="80"/>
      <c r="J186" s="81">
        <f>'[1]Доходы и разделы'!I52+'[1]Доходы и разделы'!I53+'[1]Доходы и разделы'!I54</f>
        <v>1296.162</v>
      </c>
      <c r="K186" s="81">
        <f>'[1]Доходы и разделы'!Y52+'[1]Доходы и разделы'!Y53</f>
        <v>820</v>
      </c>
      <c r="L186" s="81">
        <f>'[1]Доходы и разделы'!Z52+'[1]Доходы и разделы'!Z53</f>
        <v>640</v>
      </c>
      <c r="M186" s="81">
        <f>'[1]Доходы и разделы'!AA52+'[1]Доходы и разделы'!AA53</f>
        <v>860</v>
      </c>
    </row>
    <row r="187" spans="1:13" ht="13.5" customHeight="1">
      <c r="A187" s="8" t="s">
        <v>24</v>
      </c>
      <c r="B187" s="8" t="s">
        <v>26</v>
      </c>
      <c r="C187" s="38" t="s">
        <v>130</v>
      </c>
      <c r="D187" s="39"/>
      <c r="E187" s="39"/>
      <c r="F187" s="39"/>
      <c r="G187" s="39"/>
      <c r="H187" s="39"/>
      <c r="I187" s="80"/>
      <c r="J187" s="81">
        <f>'[1]Доходы и разделы'!I55</f>
        <v>100</v>
      </c>
      <c r="K187" s="81">
        <f>'[1]Доходы и разделы'!Y55</f>
        <v>100</v>
      </c>
      <c r="L187" s="81">
        <f>'[1]Доходы и разделы'!Z55</f>
        <v>80</v>
      </c>
      <c r="M187" s="81">
        <f>'[1]Доходы и разделы'!AA55</f>
        <v>0</v>
      </c>
    </row>
    <row r="188" spans="1:13" ht="13.5" customHeight="1">
      <c r="A188" s="8" t="s">
        <v>24</v>
      </c>
      <c r="B188" s="8" t="s">
        <v>42</v>
      </c>
      <c r="C188" s="38" t="s">
        <v>159</v>
      </c>
      <c r="D188" s="39"/>
      <c r="E188" s="39"/>
      <c r="F188" s="39"/>
      <c r="G188" s="39"/>
      <c r="H188" s="39"/>
      <c r="I188" s="80"/>
      <c r="J188" s="81">
        <f>'[1]Доходы и разделы'!I56</f>
        <v>1000</v>
      </c>
      <c r="K188" s="81">
        <f>'[1]Доходы и разделы'!Y56</f>
        <v>0</v>
      </c>
      <c r="L188" s="81">
        <f>'[1]Доходы и разделы'!Z56</f>
        <v>0</v>
      </c>
      <c r="M188" s="81">
        <f>'[1]Доходы и разделы'!AA56</f>
        <v>0</v>
      </c>
    </row>
    <row r="189" spans="1:13" ht="13.5" customHeight="1">
      <c r="A189" s="8" t="s">
        <v>24</v>
      </c>
      <c r="B189" s="8" t="s">
        <v>43</v>
      </c>
      <c r="C189" s="40" t="s">
        <v>131</v>
      </c>
      <c r="D189" s="41"/>
      <c r="E189" s="41"/>
      <c r="F189" s="41"/>
      <c r="G189" s="41"/>
      <c r="H189" s="41"/>
      <c r="I189" s="25"/>
      <c r="J189" s="81">
        <f>'[1]Доходы и разделы'!I57+'[1]Доходы и разделы'!I58+'[1]Доходы и разделы'!I59</f>
        <v>39953.1747</v>
      </c>
      <c r="K189" s="81">
        <f>'[1]Доходы и разделы'!Y57+'[1]Доходы и разделы'!Y58+'[1]Доходы и разделы'!Y59</f>
        <v>1000</v>
      </c>
      <c r="L189" s="81">
        <f>'[1]Доходы и разделы'!Z57+'[1]Доходы и разделы'!Z58+'[1]Доходы и разделы'!Z59</f>
        <v>0</v>
      </c>
      <c r="M189" s="81">
        <f>'[1]Доходы и разделы'!AA57+'[1]Доходы и разделы'!AA58+'[1]Доходы и разделы'!AA59</f>
        <v>0</v>
      </c>
    </row>
    <row r="190" spans="1:13" ht="13.5" customHeight="1">
      <c r="A190" s="8" t="s">
        <v>24</v>
      </c>
      <c r="B190" s="8" t="s">
        <v>44</v>
      </c>
      <c r="C190" s="40" t="s">
        <v>132</v>
      </c>
      <c r="D190" s="41"/>
      <c r="E190" s="41"/>
      <c r="F190" s="41"/>
      <c r="G190" s="41"/>
      <c r="H190" s="41"/>
      <c r="I190" s="25"/>
      <c r="J190" s="81">
        <f>'[1]Доходы и разделы'!I60</f>
        <v>0</v>
      </c>
      <c r="K190" s="81">
        <f>'[1]Доходы и разделы'!Y60</f>
        <v>1000</v>
      </c>
      <c r="L190" s="81">
        <f>'[1]Доходы и разделы'!Z60</f>
        <v>1000</v>
      </c>
      <c r="M190" s="81">
        <f>'[1]Доходы и разделы'!AA60</f>
        <v>1000</v>
      </c>
    </row>
    <row r="191" spans="1:13" ht="19.5" customHeight="1">
      <c r="A191" s="28" t="s">
        <v>38</v>
      </c>
      <c r="B191" s="28" t="s">
        <v>125</v>
      </c>
      <c r="C191" s="42" t="s">
        <v>133</v>
      </c>
      <c r="D191" s="43"/>
      <c r="E191" s="43"/>
      <c r="F191" s="43"/>
      <c r="G191" s="43"/>
      <c r="H191" s="43"/>
      <c r="I191" s="44"/>
      <c r="J191" s="10">
        <f>J192+J193+J194</f>
        <v>13220.86</v>
      </c>
      <c r="K191" s="10">
        <f>K192+K193+K194</f>
        <v>0</v>
      </c>
      <c r="L191" s="10">
        <f>L192+L193+L194</f>
        <v>2707</v>
      </c>
      <c r="M191" s="10">
        <f>M192+M193+M194</f>
        <v>0</v>
      </c>
    </row>
    <row r="192" spans="1:13" ht="14.25" customHeight="1">
      <c r="A192" s="28" t="s">
        <v>38</v>
      </c>
      <c r="B192" s="28" t="s">
        <v>5</v>
      </c>
      <c r="C192" s="38" t="s">
        <v>184</v>
      </c>
      <c r="D192" s="39"/>
      <c r="E192" s="39"/>
      <c r="F192" s="39"/>
      <c r="G192" s="39"/>
      <c r="H192" s="39"/>
      <c r="I192" s="25"/>
      <c r="J192" s="33">
        <f>'[1]Доходы и разделы'!I67</f>
        <v>13220.86</v>
      </c>
      <c r="K192" s="33">
        <f>'[1]Доходы и разделы'!Y65+'[1]Доходы и разделы'!Y66+'[1]Доходы и разделы'!Y67</f>
        <v>0</v>
      </c>
      <c r="L192" s="33">
        <f>'[1]Доходы и разделы'!Z65+'[1]Доходы и разделы'!Z66+'[1]Доходы и разделы'!Z67</f>
        <v>0</v>
      </c>
      <c r="M192" s="33">
        <f>'[1]Доходы и разделы'!AA65+'[1]Доходы и разделы'!AA66+'[1]Доходы и разделы'!AA67</f>
        <v>0</v>
      </c>
    </row>
    <row r="193" spans="1:13" ht="14.25" customHeight="1">
      <c r="A193" s="28" t="s">
        <v>38</v>
      </c>
      <c r="B193" s="28" t="s">
        <v>6</v>
      </c>
      <c r="C193" s="38" t="s">
        <v>176</v>
      </c>
      <c r="D193" s="39"/>
      <c r="E193" s="39"/>
      <c r="F193" s="39"/>
      <c r="G193" s="39"/>
      <c r="H193" s="39"/>
      <c r="I193" s="25"/>
      <c r="J193" s="33">
        <f>'[1]Доходы и разделы'!I69+'[1]Доходы и разделы'!I70+'[1]Доходы и разделы'!I71</f>
        <v>0</v>
      </c>
      <c r="K193" s="33">
        <f>'[1]Доходы и разделы'!Y69+'[1]Доходы и разделы'!Y70+'[1]Доходы и разделы'!Y71</f>
        <v>0</v>
      </c>
      <c r="L193" s="33">
        <f>'[1]Доходы и разделы'!Z69+'[1]Доходы и разделы'!Z70+'[1]Доходы и разделы'!Z71</f>
        <v>2707</v>
      </c>
      <c r="M193" s="33">
        <f>'[1]Доходы и разделы'!AA69+'[1]Доходы и разделы'!AA70+'[1]Доходы и разделы'!AA71</f>
        <v>0</v>
      </c>
    </row>
    <row r="194" spans="1:13" ht="15.75" customHeight="1">
      <c r="A194" s="28" t="s">
        <v>38</v>
      </c>
      <c r="B194" s="28" t="s">
        <v>38</v>
      </c>
      <c r="C194" s="38" t="s">
        <v>177</v>
      </c>
      <c r="D194" s="39"/>
      <c r="E194" s="39"/>
      <c r="F194" s="39"/>
      <c r="G194" s="39"/>
      <c r="H194" s="39"/>
      <c r="I194" s="25"/>
      <c r="J194" s="33">
        <f>'[1]Доходы и разделы'!I72</f>
        <v>0</v>
      </c>
      <c r="K194" s="33">
        <f>'[1]Доходы и разделы'!Y72+'[1]Доходы и разделы'!Y73</f>
        <v>0</v>
      </c>
      <c r="L194" s="33">
        <f>'[1]Доходы и разделы'!Z72+'[1]Доходы и разделы'!Z73</f>
        <v>0</v>
      </c>
      <c r="M194" s="33">
        <f>'[1]Доходы и разделы'!AA72+'[1]Доходы и разделы'!AA73</f>
        <v>0</v>
      </c>
    </row>
    <row r="195" spans="1:13" ht="19.5" customHeight="1">
      <c r="A195" s="28" t="s">
        <v>53</v>
      </c>
      <c r="B195" s="28" t="s">
        <v>125</v>
      </c>
      <c r="C195" s="42" t="s">
        <v>160</v>
      </c>
      <c r="D195" s="43"/>
      <c r="E195" s="43"/>
      <c r="F195" s="43"/>
      <c r="G195" s="43"/>
      <c r="H195" s="43"/>
      <c r="I195" s="44"/>
      <c r="J195" s="10">
        <f>J196+J197+J199+J200+J198</f>
        <v>107361.511</v>
      </c>
      <c r="K195" s="10">
        <f>K196+K197+K199+K200+K198</f>
        <v>84550.483</v>
      </c>
      <c r="L195" s="10">
        <f>L196+L197+L199+L200+L198</f>
        <v>47951.7</v>
      </c>
      <c r="M195" s="10">
        <f>M196+M197+M199+M200+M198</f>
        <v>48380.2</v>
      </c>
    </row>
    <row r="196" spans="1:13" ht="13.5" customHeight="1">
      <c r="A196" s="8" t="s">
        <v>53</v>
      </c>
      <c r="B196" s="8" t="s">
        <v>5</v>
      </c>
      <c r="C196" s="82" t="s">
        <v>162</v>
      </c>
      <c r="D196" s="83"/>
      <c r="E196" s="83"/>
      <c r="F196" s="83"/>
      <c r="G196" s="83"/>
      <c r="H196" s="83"/>
      <c r="I196" s="84"/>
      <c r="J196" s="81">
        <f>'[1]Доходы и разделы'!I83+'[1]Доходы и разделы'!I84+'[1]Доходы и разделы'!I85+'[1]Доходы и разделы'!I86</f>
        <v>18371.54</v>
      </c>
      <c r="K196" s="81">
        <f>'[1]Доходы и разделы'!Y83+'[1]Доходы и разделы'!Y84+'[1]Доходы и разделы'!Y85+'[1]Доходы и разделы'!Y86</f>
        <v>14164.1</v>
      </c>
      <c r="L196" s="81">
        <f>'[1]Доходы и разделы'!Z83+'[1]Доходы и разделы'!Z84+'[1]Доходы и разделы'!Z85+'[1]Доходы и разделы'!Z86</f>
        <v>7571.1</v>
      </c>
      <c r="M196" s="81">
        <f>'[1]Доходы и разделы'!AA83+'[1]Доходы и разделы'!AA84+'[1]Доходы и разделы'!AA85+'[1]Доходы и разделы'!AA86</f>
        <v>7982.1</v>
      </c>
    </row>
    <row r="197" spans="1:13" ht="13.5" customHeight="1">
      <c r="A197" s="8" t="s">
        <v>53</v>
      </c>
      <c r="B197" s="8" t="s">
        <v>6</v>
      </c>
      <c r="C197" s="82" t="s">
        <v>161</v>
      </c>
      <c r="D197" s="83"/>
      <c r="E197" s="83"/>
      <c r="F197" s="83"/>
      <c r="G197" s="83"/>
      <c r="H197" s="83"/>
      <c r="I197" s="84"/>
      <c r="J197" s="81">
        <f>'[1]Доходы и разделы'!I87+'[1]Доходы и разделы'!I88+'[1]Доходы и разделы'!I89+'[1]Доходы и разделы'!I90+'[1]Доходы и разделы'!I91+'[1]Доходы и разделы'!I92+'[1]Доходы и разделы'!I93+'[1]Доходы и разделы'!I94</f>
        <v>68371.414</v>
      </c>
      <c r="K197" s="81">
        <f>'[1]Доходы и разделы'!Y87+'[1]Доходы и разделы'!Y88+'[1]Доходы и разделы'!Y89+'[1]Доходы и разделы'!Y90+'[1]Доходы и разделы'!Y91+'[1]Доходы и разделы'!Y92+'[1]Доходы и разделы'!Y93+'[1]Доходы и разделы'!Y94</f>
        <v>56665.483</v>
      </c>
      <c r="L197" s="81">
        <f>'[1]Доходы и разделы'!Z87+'[1]Доходы и разделы'!Z88+'[1]Доходы и разделы'!Z89+'[1]Доходы и разделы'!Z90+'[1]Доходы и разделы'!Z91+'[1]Доходы и разделы'!Z92+'[1]Доходы и разделы'!Z93+'[1]Доходы и разделы'!Z94</f>
        <v>29687.6</v>
      </c>
      <c r="M197" s="81">
        <f>'[1]Доходы и разделы'!AA87+'[1]Доходы и разделы'!AA88+'[1]Доходы и разделы'!AA89+'[1]Доходы и разделы'!AA90+'[1]Доходы и разделы'!AA91+'[1]Доходы и разделы'!AA92+'[1]Доходы и разделы'!AA93+'[1]Доходы и разделы'!AA94</f>
        <v>28886.1</v>
      </c>
    </row>
    <row r="198" spans="1:13" ht="13.5" customHeight="1">
      <c r="A198" s="8" t="s">
        <v>53</v>
      </c>
      <c r="B198" s="8" t="s">
        <v>22</v>
      </c>
      <c r="C198" s="57" t="s">
        <v>181</v>
      </c>
      <c r="D198" s="83"/>
      <c r="E198" s="83"/>
      <c r="F198" s="83"/>
      <c r="G198" s="83"/>
      <c r="H198" s="83"/>
      <c r="I198" s="80"/>
      <c r="J198" s="81">
        <f>'[1]Доходы и разделы'!I97+'[1]Доходы и разделы'!I98+'[1]Доходы и разделы'!I99+'[1]Доходы и разделы'!I100+'[1]Доходы и разделы'!I101+'[1]Доходы и разделы'!I102</f>
        <v>14864.049</v>
      </c>
      <c r="K198" s="81">
        <f>'[1]Доходы и разделы'!Y97+'[1]Доходы и разделы'!Y98+'[1]Доходы и разделы'!Y99+'[1]Доходы и разделы'!Y100+'[1]Доходы и разделы'!Y101</f>
        <v>9062</v>
      </c>
      <c r="L198" s="81">
        <f>'[1]Доходы и разделы'!Z97+'[1]Доходы и разделы'!Z98+'[1]Доходы и разделы'!Z99+'[1]Доходы и разделы'!Z100+'[1]Доходы и разделы'!Z101</f>
        <v>7105</v>
      </c>
      <c r="M198" s="81">
        <f>'[1]Доходы и разделы'!AA97+'[1]Доходы и разделы'!AA98+'[1]Доходы и разделы'!AA99+'[1]Доходы и разделы'!AA100+'[1]Доходы и разделы'!AA101</f>
        <v>8300</v>
      </c>
    </row>
    <row r="199" spans="1:13" ht="13.5" customHeight="1">
      <c r="A199" s="8" t="s">
        <v>53</v>
      </c>
      <c r="B199" s="8" t="s">
        <v>53</v>
      </c>
      <c r="C199" s="57" t="s">
        <v>134</v>
      </c>
      <c r="D199" s="83"/>
      <c r="E199" s="83"/>
      <c r="F199" s="83"/>
      <c r="G199" s="83"/>
      <c r="H199" s="83"/>
      <c r="I199" s="84"/>
      <c r="J199" s="81">
        <f>'[1]Доходы и разделы'!I103+'[1]Доходы и разделы'!I104+'[1]Доходы и разделы'!I105+'[1]Доходы и разделы'!I106+'[1]Доходы и разделы'!I107</f>
        <v>737.56</v>
      </c>
      <c r="K199" s="81">
        <f>'[1]Доходы и разделы'!Y103+'[1]Доходы и разделы'!Y104+'[1]Доходы и разделы'!Y105+'[1]Доходы и разделы'!Y106+'[1]Доходы и разделы'!Y107</f>
        <v>682.9</v>
      </c>
      <c r="L199" s="81">
        <f>'[1]Доходы и разделы'!Z103+'[1]Доходы и разделы'!Z104+'[1]Доходы и разделы'!Z105+'[1]Доходы и разделы'!Z106+'[1]Доходы и разделы'!Z107</f>
        <v>526</v>
      </c>
      <c r="M199" s="81">
        <f>'[1]Доходы и разделы'!AA103+'[1]Доходы и разделы'!AA104+'[1]Доходы и разделы'!AA105+'[1]Доходы и разделы'!AA106+'[1]Доходы и разделы'!AA107</f>
        <v>0</v>
      </c>
    </row>
    <row r="200" spans="1:13" ht="13.5" customHeight="1">
      <c r="A200" s="8" t="s">
        <v>53</v>
      </c>
      <c r="B200" s="8" t="s">
        <v>43</v>
      </c>
      <c r="C200" s="82" t="s">
        <v>163</v>
      </c>
      <c r="D200" s="83"/>
      <c r="E200" s="83"/>
      <c r="F200" s="83"/>
      <c r="G200" s="83"/>
      <c r="H200" s="83"/>
      <c r="I200" s="84"/>
      <c r="J200" s="81">
        <f>'[1]Доходы и разделы'!I108+'[1]Доходы и разделы'!I109</f>
        <v>5016.948</v>
      </c>
      <c r="K200" s="81">
        <f>'[1]Доходы и разделы'!Y108+'[1]Доходы и разделы'!Y109</f>
        <v>3976</v>
      </c>
      <c r="L200" s="81">
        <f>'[1]Доходы и разделы'!Z108+'[1]Доходы и разделы'!Z109</f>
        <v>3062</v>
      </c>
      <c r="M200" s="81">
        <f>'[1]Доходы и разделы'!AA108+'[1]Доходы и разделы'!AA109</f>
        <v>3212</v>
      </c>
    </row>
    <row r="201" spans="1:13" ht="19.5" customHeight="1">
      <c r="A201" s="28" t="s">
        <v>42</v>
      </c>
      <c r="B201" s="28" t="s">
        <v>125</v>
      </c>
      <c r="C201" s="42" t="s">
        <v>164</v>
      </c>
      <c r="D201" s="43"/>
      <c r="E201" s="43"/>
      <c r="F201" s="43"/>
      <c r="G201" s="43"/>
      <c r="H201" s="43"/>
      <c r="I201" s="44"/>
      <c r="J201" s="10">
        <f>J202+J203</f>
        <v>18075.357389999997</v>
      </c>
      <c r="K201" s="10">
        <f>K202+K203</f>
        <v>12142.7</v>
      </c>
      <c r="L201" s="10">
        <f>L202+L203</f>
        <v>9298</v>
      </c>
      <c r="M201" s="10">
        <f>M202+M203</f>
        <v>10387.2</v>
      </c>
    </row>
    <row r="202" spans="1:13" ht="19.5" customHeight="1">
      <c r="A202" s="8" t="s">
        <v>42</v>
      </c>
      <c r="B202" s="8" t="s">
        <v>5</v>
      </c>
      <c r="C202" s="82" t="s">
        <v>165</v>
      </c>
      <c r="D202" s="83"/>
      <c r="E202" s="83"/>
      <c r="F202" s="83"/>
      <c r="G202" s="83"/>
      <c r="H202" s="83"/>
      <c r="I202" s="84"/>
      <c r="J202" s="81">
        <f>'[1]Доходы и разделы'!I113+'[1]Доходы и разделы'!I114+'[1]Доходы и разделы'!I115+'[1]Доходы и разделы'!I116+'[1]Доходы и разделы'!I117+'[1]Доходы и разделы'!I118+'[1]Доходы и разделы'!I119+'[1]Доходы и разделы'!I120+'[1]Доходы и разделы'!I121+'[1]Доходы и разделы'!I124</f>
        <v>14515.85739</v>
      </c>
      <c r="K202" s="81">
        <f>'[1]Доходы и разделы'!Y113+'[1]Доходы и разделы'!Y114+'[1]Доходы и разделы'!Y115+'[1]Доходы и разделы'!Y116+'[1]Доходы и разделы'!Y117+'[1]Доходы и разделы'!Y118+'[1]Доходы и разделы'!Y119+'[1]Доходы и разделы'!Y120+'[1]Доходы и разделы'!Y121</f>
        <v>9232.7</v>
      </c>
      <c r="L202" s="81">
        <f>'[1]Доходы и разделы'!Z113+'[1]Доходы и разделы'!Z114+'[1]Доходы и разделы'!Z115+'[1]Доходы и разделы'!Z116+'[1]Доходы и разделы'!Z117+'[1]Доходы и разделы'!Z118+'[1]Доходы и разделы'!Z119+'[1]Доходы и разделы'!Z120+'[1]Доходы и разделы'!Z121</f>
        <v>7055</v>
      </c>
      <c r="M202" s="81">
        <f>'[1]Доходы и разделы'!AA113+'[1]Доходы и разделы'!AA114+'[1]Доходы и разделы'!AA115+'[1]Доходы и разделы'!AA116+'[1]Доходы и разделы'!AA117+'[1]Доходы и разделы'!AA118+'[1]Доходы и разделы'!AA119+'[1]Доходы и разделы'!AA120+'[1]Доходы и разделы'!AA121</f>
        <v>7900</v>
      </c>
    </row>
    <row r="203" spans="1:13" ht="19.5" customHeight="1">
      <c r="A203" s="8" t="s">
        <v>42</v>
      </c>
      <c r="B203" s="8" t="s">
        <v>24</v>
      </c>
      <c r="C203" s="82" t="s">
        <v>166</v>
      </c>
      <c r="D203" s="83"/>
      <c r="E203" s="83"/>
      <c r="F203" s="83"/>
      <c r="G203" s="83"/>
      <c r="H203" s="83"/>
      <c r="I203" s="84"/>
      <c r="J203" s="81">
        <f>'[1]Доходы и разделы'!I123+'[1]Доходы и разделы'!I122</f>
        <v>3559.5</v>
      </c>
      <c r="K203" s="81">
        <f>'[1]Доходы и разделы'!Y122+'[1]Доходы и разделы'!Y123</f>
        <v>2910</v>
      </c>
      <c r="L203" s="81">
        <f>'[1]Доходы и разделы'!Z122+'[1]Доходы и разделы'!Z123</f>
        <v>2243</v>
      </c>
      <c r="M203" s="81">
        <f>'[1]Доходы и разделы'!AA122+'[1]Доходы и разделы'!AA123</f>
        <v>2487.2</v>
      </c>
    </row>
    <row r="204" spans="1:13" ht="19.5" customHeight="1">
      <c r="A204" s="28" t="s">
        <v>84</v>
      </c>
      <c r="B204" s="28" t="s">
        <v>125</v>
      </c>
      <c r="C204" s="42" t="s">
        <v>167</v>
      </c>
      <c r="D204" s="43"/>
      <c r="E204" s="43"/>
      <c r="F204" s="43"/>
      <c r="G204" s="43"/>
      <c r="H204" s="43"/>
      <c r="I204" s="44"/>
      <c r="J204" s="10">
        <f>J205+J206+J207+J208</f>
        <v>7517.658999999999</v>
      </c>
      <c r="K204" s="10">
        <f>K205+K206+K207+K208</f>
        <v>4786.299999999999</v>
      </c>
      <c r="L204" s="10">
        <f>L205+L206+L207+L208</f>
        <v>6104.7</v>
      </c>
      <c r="M204" s="10">
        <f>M205+M206+M207+M208</f>
        <v>5782.7</v>
      </c>
    </row>
    <row r="205" spans="1:13" ht="13.5" customHeight="1">
      <c r="A205" s="8" t="s">
        <v>84</v>
      </c>
      <c r="B205" s="8" t="s">
        <v>5</v>
      </c>
      <c r="C205" s="82" t="s">
        <v>168</v>
      </c>
      <c r="D205" s="83"/>
      <c r="E205" s="83"/>
      <c r="F205" s="83"/>
      <c r="G205" s="83"/>
      <c r="H205" s="83"/>
      <c r="I205" s="84"/>
      <c r="J205" s="33">
        <f>'[1]собственные расходы'!I127</f>
        <v>427.463</v>
      </c>
      <c r="K205" s="33">
        <f>'[1]Доходы и разделы'!Y135</f>
        <v>325</v>
      </c>
      <c r="L205" s="33">
        <f>'[1]Доходы и разделы'!Z135</f>
        <v>250</v>
      </c>
      <c r="M205" s="33">
        <f>'[1]Доходы и разделы'!AA135</f>
        <v>250</v>
      </c>
    </row>
    <row r="206" spans="1:13" ht="13.5" customHeight="1">
      <c r="A206" s="8" t="s">
        <v>84</v>
      </c>
      <c r="B206" s="8" t="s">
        <v>22</v>
      </c>
      <c r="C206" s="82" t="s">
        <v>169</v>
      </c>
      <c r="D206" s="83"/>
      <c r="E206" s="83"/>
      <c r="F206" s="83"/>
      <c r="G206" s="83"/>
      <c r="H206" s="83"/>
      <c r="I206" s="84"/>
      <c r="J206" s="33">
        <f>'[1]Доходы и разделы'!I136+'[1]Доходы и разделы'!I137+'[1]Доходы и разделы'!I138+'[1]Доходы и разделы'!I139</f>
        <v>485.39599999999996</v>
      </c>
      <c r="K206" s="33">
        <f>'[1]Доходы и разделы'!Y136+'[1]Доходы и разделы'!Y137+'[1]Доходы и разделы'!Y138+'[1]Доходы и разделы'!Y139</f>
        <v>478</v>
      </c>
      <c r="L206" s="33">
        <f>'[1]Доходы и разделы'!Z136+'[1]Доходы и разделы'!Z137+'[1]Доходы и разделы'!Z138+'[1]Доходы и разделы'!Z139</f>
        <v>322</v>
      </c>
      <c r="M206" s="33">
        <f>'[1]Доходы и разделы'!AA136+'[1]Доходы и разделы'!AA137+'[1]Доходы и разделы'!AA138+'[1]Доходы и разделы'!AA139</f>
        <v>0</v>
      </c>
    </row>
    <row r="207" spans="1:13" ht="13.5" customHeight="1">
      <c r="A207" s="8" t="s">
        <v>84</v>
      </c>
      <c r="B207" s="8" t="s">
        <v>24</v>
      </c>
      <c r="C207" s="82" t="s">
        <v>170</v>
      </c>
      <c r="D207" s="83"/>
      <c r="E207" s="83"/>
      <c r="F207" s="83"/>
      <c r="G207" s="83"/>
      <c r="H207" s="83"/>
      <c r="I207" s="84"/>
      <c r="J207" s="33">
        <f>'[1]Доходы и разделы'!I140+'[1]Доходы и разделы'!I141+'[1]Доходы и разделы'!I142+'[1]Доходы и разделы'!I143+'[1]Доходы и разделы'!I145+'[1]Доходы и разделы'!I146+'[1]Доходы и разделы'!I147</f>
        <v>6049.999999999999</v>
      </c>
      <c r="K207" s="33">
        <f>'[1]Доходы и разделы'!Y140+'[1]Доходы и разделы'!Y141+'[1]Доходы и разделы'!Y142+'[1]Доходы и разделы'!Y143+'[1]Доходы и разделы'!Y145+'[1]Доходы и разделы'!Y146+'[1]Доходы и разделы'!Y147</f>
        <v>3428.4</v>
      </c>
      <c r="L207" s="33">
        <f>'[1]Доходы и разделы'!Z140+'[1]Доходы и разделы'!Z141+'[1]Доходы и разделы'!Z142+'[1]Доходы и разделы'!Z143+'[1]Доходы и разделы'!Z145+'[1]Доходы и разделы'!Z146+'[1]Доходы и разделы'!Z147</f>
        <v>4977.8</v>
      </c>
      <c r="M207" s="33">
        <f>'[1]Доходы и разделы'!AA140+'[1]Доходы и разделы'!AA141+'[1]Доходы и разделы'!AA142+'[1]Доходы и разделы'!AA143+'[1]Доходы и разделы'!AA145+'[1]Доходы и разделы'!AA146+'[1]Доходы и разделы'!AA147</f>
        <v>4977.8</v>
      </c>
    </row>
    <row r="208" spans="1:13" ht="13.5" customHeight="1">
      <c r="A208" s="8" t="s">
        <v>84</v>
      </c>
      <c r="B208" s="8" t="s">
        <v>26</v>
      </c>
      <c r="C208" s="82" t="s">
        <v>136</v>
      </c>
      <c r="D208" s="83"/>
      <c r="E208" s="83"/>
      <c r="F208" s="83"/>
      <c r="G208" s="83"/>
      <c r="H208" s="83"/>
      <c r="I208" s="84"/>
      <c r="J208" s="33">
        <f>'[1]Доходы и разделы'!I148</f>
        <v>554.8</v>
      </c>
      <c r="K208" s="33">
        <f>'[1]Доходы и разделы'!Y148</f>
        <v>554.9</v>
      </c>
      <c r="L208" s="33">
        <f>'[1]Доходы и разделы'!Z148</f>
        <v>554.9</v>
      </c>
      <c r="M208" s="33">
        <f>'[1]Доходы и разделы'!AA148</f>
        <v>554.9</v>
      </c>
    </row>
    <row r="209" spans="1:13" ht="19.5" customHeight="1">
      <c r="A209" s="28" t="s">
        <v>29</v>
      </c>
      <c r="B209" s="28" t="s">
        <v>125</v>
      </c>
      <c r="C209" s="42" t="s">
        <v>135</v>
      </c>
      <c r="D209" s="43"/>
      <c r="E209" s="43"/>
      <c r="F209" s="43"/>
      <c r="G209" s="43"/>
      <c r="H209" s="43"/>
      <c r="I209" s="44"/>
      <c r="J209" s="10">
        <f>'[1]Доходы и разделы'!I157</f>
        <v>275.599</v>
      </c>
      <c r="K209" s="10">
        <f>'[1]Доходы и разделы'!Y157</f>
        <v>200</v>
      </c>
      <c r="L209" s="10" t="str">
        <f>'[1]Доходы и разделы'!Z157</f>
        <v>100</v>
      </c>
      <c r="M209" s="10" t="str">
        <f>'[1]Доходы и разделы'!AA157</f>
        <v>100</v>
      </c>
    </row>
    <row r="210" spans="1:13" ht="27.75" customHeight="1">
      <c r="A210" s="28" t="s">
        <v>31</v>
      </c>
      <c r="B210" s="28" t="s">
        <v>125</v>
      </c>
      <c r="C210" s="61" t="s">
        <v>171</v>
      </c>
      <c r="D210" s="62"/>
      <c r="E210" s="62"/>
      <c r="F210" s="62"/>
      <c r="G210" s="62"/>
      <c r="H210" s="62"/>
      <c r="I210" s="63"/>
      <c r="J210" s="10">
        <f>'[1]Доходы и разделы'!I159</f>
        <v>2.9</v>
      </c>
      <c r="K210" s="10">
        <f>'[1]Доходы и разделы'!Y159</f>
        <v>1.4</v>
      </c>
      <c r="L210" s="10" t="str">
        <f>'[1]Доходы и разделы'!Z159</f>
        <v>1</v>
      </c>
      <c r="M210" s="10">
        <f>'[1]Доходы и разделы'!AA159</f>
        <v>0</v>
      </c>
    </row>
    <row r="211" spans="1:13" ht="19.5" customHeight="1">
      <c r="A211" s="28" t="s">
        <v>105</v>
      </c>
      <c r="B211" s="28" t="s">
        <v>125</v>
      </c>
      <c r="C211" s="64" t="s">
        <v>172</v>
      </c>
      <c r="D211" s="65"/>
      <c r="E211" s="65"/>
      <c r="F211" s="65"/>
      <c r="G211" s="65"/>
      <c r="H211" s="65"/>
      <c r="I211" s="66"/>
      <c r="J211" s="10">
        <f>J212+J213+J214</f>
        <v>2691.0499999999997</v>
      </c>
      <c r="K211" s="10">
        <f>K212+K213+K214</f>
        <v>2094.5</v>
      </c>
      <c r="L211" s="10">
        <f>L212+L213+L214</f>
        <v>2094.5</v>
      </c>
      <c r="M211" s="10">
        <f>M212+M213+M214</f>
        <v>2094.5</v>
      </c>
    </row>
    <row r="212" spans="1:13" ht="27" customHeight="1">
      <c r="A212" s="8" t="s">
        <v>105</v>
      </c>
      <c r="B212" s="8" t="s">
        <v>5</v>
      </c>
      <c r="C212" s="85" t="s">
        <v>173</v>
      </c>
      <c r="D212" s="86"/>
      <c r="E212" s="86"/>
      <c r="F212" s="86"/>
      <c r="G212" s="86"/>
      <c r="H212" s="86"/>
      <c r="I212" s="87"/>
      <c r="J212" s="33">
        <f>'[1]Доходы и разделы'!I163</f>
        <v>2081.7</v>
      </c>
      <c r="K212" s="33">
        <f>'[1]Доходы и разделы'!Y163</f>
        <v>2094.5</v>
      </c>
      <c r="L212" s="33">
        <f>'[1]Доходы и разделы'!Z163</f>
        <v>2094.5</v>
      </c>
      <c r="M212" s="33">
        <f>'[1]Доходы и разделы'!AA163</f>
        <v>2094.5</v>
      </c>
    </row>
    <row r="213" spans="1:13" ht="19.5" customHeight="1">
      <c r="A213" s="8" t="s">
        <v>105</v>
      </c>
      <c r="B213" s="8" t="s">
        <v>22</v>
      </c>
      <c r="C213" s="82" t="s">
        <v>174</v>
      </c>
      <c r="D213" s="83"/>
      <c r="E213" s="83"/>
      <c r="F213" s="83"/>
      <c r="G213" s="83"/>
      <c r="H213" s="83"/>
      <c r="I213" s="84"/>
      <c r="J213" s="33">
        <f>'[1]Доходы и разделы'!I165</f>
        <v>509.35</v>
      </c>
      <c r="K213" s="33">
        <f>'[1]Доходы и разделы'!Y165+'[1]Доходы и разделы'!Y166</f>
        <v>0</v>
      </c>
      <c r="L213" s="33">
        <f>'[1]Доходы и разделы'!Z165+'[1]Доходы и разделы'!Z166</f>
        <v>0</v>
      </c>
      <c r="M213" s="33">
        <f>'[1]Доходы и разделы'!AA165+'[1]Доходы и разделы'!AA166</f>
        <v>0</v>
      </c>
    </row>
    <row r="214" spans="1:16" s="31" customFormat="1" ht="19.5" customHeight="1">
      <c r="A214" s="29" t="s">
        <v>105</v>
      </c>
      <c r="B214" s="29" t="s">
        <v>6</v>
      </c>
      <c r="C214" s="58" t="s">
        <v>178</v>
      </c>
      <c r="D214" s="59"/>
      <c r="E214" s="59"/>
      <c r="F214" s="59"/>
      <c r="G214" s="59"/>
      <c r="H214" s="59"/>
      <c r="I214" s="60"/>
      <c r="J214" s="30">
        <f>'[1]Доходы и разделы'!I164</f>
        <v>100</v>
      </c>
      <c r="K214" s="30">
        <f>'[1]Доходы и разделы'!Y164</f>
        <v>0</v>
      </c>
      <c r="L214" s="30">
        <f>'[1]Доходы и разделы'!Z164</f>
        <v>0</v>
      </c>
      <c r="M214" s="30">
        <f>'[1]Доходы и разделы'!AA164</f>
        <v>0</v>
      </c>
      <c r="P214" s="32"/>
    </row>
    <row r="215" spans="1:13" ht="19.5" customHeight="1">
      <c r="A215" s="8"/>
      <c r="B215" s="8"/>
      <c r="C215" s="82" t="s">
        <v>107</v>
      </c>
      <c r="D215" s="83"/>
      <c r="E215" s="83"/>
      <c r="F215" s="83"/>
      <c r="G215" s="83"/>
      <c r="H215" s="83"/>
      <c r="I215" s="84"/>
      <c r="J215" s="10">
        <f>J175+J183+J184+J185+J191+J195+J201+J204+J209+J210+J211</f>
        <v>216076.06008999993</v>
      </c>
      <c r="K215" s="10">
        <f>K175+K183+K184+K185+K191+K195+K201+K204+K209+K210+K211</f>
        <v>124602.68299999999</v>
      </c>
      <c r="L215" s="10">
        <f>L175+L183+L184+L185+L191+L195+L201+L204+L209+L210+L211</f>
        <v>84194.4</v>
      </c>
      <c r="M215" s="10">
        <f>M175+M183+M184+M185+M191+M195+M201+M204+M209+M210+M211</f>
        <v>83970.19999999998</v>
      </c>
    </row>
    <row r="216" spans="1:13" ht="19.5" customHeight="1">
      <c r="A216" s="4"/>
      <c r="B216" s="4"/>
      <c r="C216" s="67" t="s">
        <v>124</v>
      </c>
      <c r="D216" s="67"/>
      <c r="E216" s="67"/>
      <c r="F216" s="67"/>
      <c r="G216" s="67"/>
      <c r="H216" s="67"/>
      <c r="I216" s="67"/>
      <c r="J216" s="88">
        <f>J171-J215</f>
        <v>-3171.6777099999017</v>
      </c>
      <c r="K216" s="88">
        <f>K171-K215</f>
        <v>1820</v>
      </c>
      <c r="L216" s="89">
        <f>L171-L215</f>
        <v>1500</v>
      </c>
      <c r="M216" s="89">
        <f>M171-M215</f>
        <v>-199.99999999998545</v>
      </c>
    </row>
    <row r="217" spans="3:7" ht="12.75">
      <c r="C217" s="53"/>
      <c r="D217" s="53"/>
      <c r="E217" s="53"/>
      <c r="F217" s="2"/>
      <c r="G217" s="2"/>
    </row>
    <row r="218" spans="3:13" ht="12.75">
      <c r="C218" s="53"/>
      <c r="D218" s="53"/>
      <c r="E218" s="53"/>
      <c r="F218" s="2"/>
      <c r="G218" s="2"/>
      <c r="K218">
        <f>'[1]Доходы и разделы'!Y170</f>
        <v>124602.683</v>
      </c>
      <c r="L218">
        <f>'[1]Доходы и разделы'!Z170</f>
        <v>84194.40000000001</v>
      </c>
      <c r="M218">
        <f>'[1]Доходы и разделы'!AA170</f>
        <v>83970.19999999998</v>
      </c>
    </row>
    <row r="219" spans="3:7" ht="12.75">
      <c r="C219" s="53"/>
      <c r="D219" s="53"/>
      <c r="E219" s="53"/>
      <c r="F219" s="2"/>
      <c r="G219" s="2"/>
    </row>
    <row r="220" spans="3:7" ht="12.75">
      <c r="C220" s="53"/>
      <c r="D220" s="53"/>
      <c r="E220" s="53"/>
      <c r="F220" s="2"/>
      <c r="G220" s="2"/>
    </row>
    <row r="221" spans="3:7" ht="12.75">
      <c r="C221" s="53"/>
      <c r="D221" s="53"/>
      <c r="E221" s="53"/>
      <c r="F221" s="2"/>
      <c r="G221" s="2"/>
    </row>
    <row r="222" spans="3:7" ht="12.75">
      <c r="C222" s="53"/>
      <c r="D222" s="53"/>
      <c r="E222" s="53"/>
      <c r="F222" s="2"/>
      <c r="G222" s="2"/>
    </row>
    <row r="223" spans="3:16" ht="12.75">
      <c r="C223" s="53"/>
      <c r="D223" s="53"/>
      <c r="E223" s="53"/>
      <c r="F223" s="2"/>
      <c r="G223" s="2"/>
      <c r="P223" s="16"/>
    </row>
    <row r="224" spans="3:16" ht="12.75">
      <c r="C224" s="53"/>
      <c r="D224" s="53"/>
      <c r="E224" s="53"/>
      <c r="F224" s="2"/>
      <c r="G224" s="2"/>
      <c r="P224" s="16"/>
    </row>
    <row r="225" spans="3:16" ht="12.75">
      <c r="C225" s="53"/>
      <c r="D225" s="53"/>
      <c r="E225" s="53"/>
      <c r="F225" s="2"/>
      <c r="G225" s="2"/>
      <c r="P225" s="16"/>
    </row>
    <row r="226" spans="3:7" ht="12.75">
      <c r="C226" s="53"/>
      <c r="D226" s="53"/>
      <c r="E226" s="53"/>
      <c r="F226" s="2"/>
      <c r="G226" s="2"/>
    </row>
    <row r="227" spans="3:16" ht="12.75">
      <c r="C227" s="53"/>
      <c r="D227" s="53"/>
      <c r="E227" s="53"/>
      <c r="F227" s="2"/>
      <c r="G227" s="2"/>
      <c r="P227" s="21"/>
    </row>
    <row r="228" spans="3:7" ht="12.75">
      <c r="C228" s="53"/>
      <c r="D228" s="53"/>
      <c r="E228" s="53"/>
      <c r="F228" s="2"/>
      <c r="G228" s="2"/>
    </row>
    <row r="229" spans="3:7" ht="12.75">
      <c r="C229" s="53"/>
      <c r="D229" s="53"/>
      <c r="E229" s="53"/>
      <c r="F229" s="2"/>
      <c r="G229" s="2"/>
    </row>
    <row r="230" spans="3:7" ht="12.75">
      <c r="C230" s="53"/>
      <c r="D230" s="53"/>
      <c r="E230" s="53"/>
      <c r="F230" s="2"/>
      <c r="G230" s="2"/>
    </row>
    <row r="231" spans="3:7" ht="12.75">
      <c r="C231" s="53"/>
      <c r="D231" s="53"/>
      <c r="E231" s="53"/>
      <c r="F231" s="2"/>
      <c r="G231" s="2"/>
    </row>
    <row r="232" spans="3:7" ht="12.75">
      <c r="C232" s="53"/>
      <c r="D232" s="53"/>
      <c r="E232" s="53"/>
      <c r="F232" s="2"/>
      <c r="G232" s="2"/>
    </row>
    <row r="233" spans="3:7" ht="12.75">
      <c r="C233" s="53"/>
      <c r="D233" s="53"/>
      <c r="E233" s="53"/>
      <c r="F233" s="2"/>
      <c r="G233" s="2"/>
    </row>
    <row r="234" spans="3:7" ht="12.75">
      <c r="C234" s="53"/>
      <c r="D234" s="53"/>
      <c r="E234" s="53"/>
      <c r="F234" s="2"/>
      <c r="G234" s="2"/>
    </row>
  </sheetData>
  <sheetProtection/>
  <mergeCells count="227">
    <mergeCell ref="C230:E230"/>
    <mergeCell ref="C231:E231"/>
    <mergeCell ref="C232:E232"/>
    <mergeCell ref="C233:E233"/>
    <mergeCell ref="C234:E234"/>
    <mergeCell ref="C224:E224"/>
    <mergeCell ref="C225:E225"/>
    <mergeCell ref="C226:E226"/>
    <mergeCell ref="C227:E227"/>
    <mergeCell ref="C228:E228"/>
    <mergeCell ref="C229:E229"/>
    <mergeCell ref="C218:E218"/>
    <mergeCell ref="C219:E219"/>
    <mergeCell ref="C220:E220"/>
    <mergeCell ref="C221:E221"/>
    <mergeCell ref="C222:E222"/>
    <mergeCell ref="C223:E223"/>
    <mergeCell ref="C212:I212"/>
    <mergeCell ref="C213:I213"/>
    <mergeCell ref="C214:I214"/>
    <mergeCell ref="C215:I215"/>
    <mergeCell ref="C216:I216"/>
    <mergeCell ref="C217:E217"/>
    <mergeCell ref="C206:I206"/>
    <mergeCell ref="C207:I207"/>
    <mergeCell ref="C208:I208"/>
    <mergeCell ref="C209:I209"/>
    <mergeCell ref="C210:I210"/>
    <mergeCell ref="C211:I211"/>
    <mergeCell ref="C200:I200"/>
    <mergeCell ref="C201:I201"/>
    <mergeCell ref="C202:I202"/>
    <mergeCell ref="C203:I203"/>
    <mergeCell ref="C204:I204"/>
    <mergeCell ref="C205:I205"/>
    <mergeCell ref="C194:H194"/>
    <mergeCell ref="C195:I195"/>
    <mergeCell ref="C196:I196"/>
    <mergeCell ref="C197:I197"/>
    <mergeCell ref="C198:H198"/>
    <mergeCell ref="C199:I199"/>
    <mergeCell ref="C188:H188"/>
    <mergeCell ref="C189:H189"/>
    <mergeCell ref="C190:H190"/>
    <mergeCell ref="C191:I191"/>
    <mergeCell ref="C192:H192"/>
    <mergeCell ref="C193:H193"/>
    <mergeCell ref="C182:H182"/>
    <mergeCell ref="C183:I183"/>
    <mergeCell ref="C184:I184"/>
    <mergeCell ref="C185:I185"/>
    <mergeCell ref="C186:H186"/>
    <mergeCell ref="C187:H187"/>
    <mergeCell ref="C176:H176"/>
    <mergeCell ref="C177:H177"/>
    <mergeCell ref="C178:H178"/>
    <mergeCell ref="C179:H179"/>
    <mergeCell ref="C180:H180"/>
    <mergeCell ref="C181:H181"/>
    <mergeCell ref="A170:I170"/>
    <mergeCell ref="A171:I171"/>
    <mergeCell ref="F172:H172"/>
    <mergeCell ref="C173:M173"/>
    <mergeCell ref="C174:I174"/>
    <mergeCell ref="C175:I175"/>
    <mergeCell ref="A163:I163"/>
    <mergeCell ref="A164:I164"/>
    <mergeCell ref="A165:I165"/>
    <mergeCell ref="A166:I166"/>
    <mergeCell ref="A167:I167"/>
    <mergeCell ref="A169:I169"/>
    <mergeCell ref="C157:E157"/>
    <mergeCell ref="F157:H157"/>
    <mergeCell ref="C159:M159"/>
    <mergeCell ref="J160:L160"/>
    <mergeCell ref="A161:H161"/>
    <mergeCell ref="A162:I162"/>
    <mergeCell ref="C152:I152"/>
    <mergeCell ref="C153:E153"/>
    <mergeCell ref="C154:I154"/>
    <mergeCell ref="C155:E155"/>
    <mergeCell ref="C156:E156"/>
    <mergeCell ref="J156:K156"/>
    <mergeCell ref="C146:E146"/>
    <mergeCell ref="C147:E147"/>
    <mergeCell ref="C148:E148"/>
    <mergeCell ref="C149:E149"/>
    <mergeCell ref="C150:E150"/>
    <mergeCell ref="C151:E151"/>
    <mergeCell ref="C140:I140"/>
    <mergeCell ref="C141:E141"/>
    <mergeCell ref="C142:I142"/>
    <mergeCell ref="C143:E143"/>
    <mergeCell ref="C144:I144"/>
    <mergeCell ref="C145:E145"/>
    <mergeCell ref="C134:E134"/>
    <mergeCell ref="C135:E135"/>
    <mergeCell ref="C136:E136"/>
    <mergeCell ref="C137:I137"/>
    <mergeCell ref="C138:E138"/>
    <mergeCell ref="C139:E139"/>
    <mergeCell ref="C128:E128"/>
    <mergeCell ref="C129:E129"/>
    <mergeCell ref="C130:E130"/>
    <mergeCell ref="C131:E131"/>
    <mergeCell ref="C132:I132"/>
    <mergeCell ref="C133:E133"/>
    <mergeCell ref="C122:E122"/>
    <mergeCell ref="C123:E123"/>
    <mergeCell ref="C124:E124"/>
    <mergeCell ref="C125:E125"/>
    <mergeCell ref="C126:E126"/>
    <mergeCell ref="C127:E127"/>
    <mergeCell ref="C116:E116"/>
    <mergeCell ref="C117:E117"/>
    <mergeCell ref="C118:I118"/>
    <mergeCell ref="C119:E119"/>
    <mergeCell ref="C120:E120"/>
    <mergeCell ref="C121:E121"/>
    <mergeCell ref="C110:E110"/>
    <mergeCell ref="C111:E111"/>
    <mergeCell ref="C112:I112"/>
    <mergeCell ref="C113:E113"/>
    <mergeCell ref="C114:E114"/>
    <mergeCell ref="C115:E115"/>
    <mergeCell ref="C104:E104"/>
    <mergeCell ref="C105:E105"/>
    <mergeCell ref="C106:E106"/>
    <mergeCell ref="C107:E107"/>
    <mergeCell ref="C108:E108"/>
    <mergeCell ref="C109:E109"/>
    <mergeCell ref="C98:I98"/>
    <mergeCell ref="C99:E99"/>
    <mergeCell ref="C100:E100"/>
    <mergeCell ref="C101:E101"/>
    <mergeCell ref="C102:E102"/>
    <mergeCell ref="C103:E103"/>
    <mergeCell ref="C92:E92"/>
    <mergeCell ref="C93:E93"/>
    <mergeCell ref="C94:E94"/>
    <mergeCell ref="C95:E95"/>
    <mergeCell ref="C96:E96"/>
    <mergeCell ref="C97:E97"/>
    <mergeCell ref="C86:E86"/>
    <mergeCell ref="C87:E87"/>
    <mergeCell ref="C88:E88"/>
    <mergeCell ref="C89:E89"/>
    <mergeCell ref="C90:E90"/>
    <mergeCell ref="C91:E91"/>
    <mergeCell ref="C80:E80"/>
    <mergeCell ref="C81:E81"/>
    <mergeCell ref="C82:E82"/>
    <mergeCell ref="C83:E83"/>
    <mergeCell ref="C84:E84"/>
    <mergeCell ref="C85:E85"/>
    <mergeCell ref="C74:E74"/>
    <mergeCell ref="C75:E75"/>
    <mergeCell ref="C76:E76"/>
    <mergeCell ref="C77:E77"/>
    <mergeCell ref="C78:E78"/>
    <mergeCell ref="C79:E79"/>
    <mergeCell ref="C68:E68"/>
    <mergeCell ref="C69:E69"/>
    <mergeCell ref="C70:E70"/>
    <mergeCell ref="C71:I71"/>
    <mergeCell ref="C72:E72"/>
    <mergeCell ref="C73:I73"/>
    <mergeCell ref="C62:E62"/>
    <mergeCell ref="C63:E63"/>
    <mergeCell ref="C64:E64"/>
    <mergeCell ref="C65:E65"/>
    <mergeCell ref="C66:E66"/>
    <mergeCell ref="C67:I67"/>
    <mergeCell ref="C56:I56"/>
    <mergeCell ref="C57:E57"/>
    <mergeCell ref="C58:E58"/>
    <mergeCell ref="C59:E59"/>
    <mergeCell ref="C60:E60"/>
    <mergeCell ref="C61:E61"/>
    <mergeCell ref="C50:E50"/>
    <mergeCell ref="C51:E51"/>
    <mergeCell ref="C52:E52"/>
    <mergeCell ref="C53:E53"/>
    <mergeCell ref="C54:E54"/>
    <mergeCell ref="C55:E55"/>
    <mergeCell ref="C44:E44"/>
    <mergeCell ref="C45:I45"/>
    <mergeCell ref="C46:E46"/>
    <mergeCell ref="C47:E47"/>
    <mergeCell ref="C48:E48"/>
    <mergeCell ref="C49:E49"/>
    <mergeCell ref="C37:E37"/>
    <mergeCell ref="C38:E38"/>
    <mergeCell ref="C39:E39"/>
    <mergeCell ref="C41:I41"/>
    <mergeCell ref="C42:E42"/>
    <mergeCell ref="C43:I43"/>
    <mergeCell ref="C31:E31"/>
    <mergeCell ref="C32:E32"/>
    <mergeCell ref="C33:E33"/>
    <mergeCell ref="C34:E34"/>
    <mergeCell ref="C35:E35"/>
    <mergeCell ref="C36:E36"/>
    <mergeCell ref="C25:E25"/>
    <mergeCell ref="C26:E26"/>
    <mergeCell ref="C27:E27"/>
    <mergeCell ref="C28:E28"/>
    <mergeCell ref="C29:E29"/>
    <mergeCell ref="C30:E30"/>
    <mergeCell ref="C18:E18"/>
    <mergeCell ref="C19:I19"/>
    <mergeCell ref="C21:E21"/>
    <mergeCell ref="C22:E22"/>
    <mergeCell ref="C23:E23"/>
    <mergeCell ref="C24:E24"/>
    <mergeCell ref="F8:I8"/>
    <mergeCell ref="F9:I9"/>
    <mergeCell ref="F10:I10"/>
    <mergeCell ref="C12:I12"/>
    <mergeCell ref="C15:M15"/>
    <mergeCell ref="C17:E17"/>
    <mergeCell ref="C2:M2"/>
    <mergeCell ref="J3:L3"/>
    <mergeCell ref="C4:I4"/>
    <mergeCell ref="C5:I5"/>
    <mergeCell ref="C6:I6"/>
    <mergeCell ref="F7:I7"/>
  </mergeCells>
  <printOptions/>
  <pageMargins left="0.75" right="0.75" top="1" bottom="1" header="0.5" footer="0.5"/>
  <pageSetup fitToHeight="0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</dc:creator>
  <cp:keywords/>
  <dc:description/>
  <cp:lastModifiedBy>director</cp:lastModifiedBy>
  <cp:lastPrinted>2018-11-13T06:04:48Z</cp:lastPrinted>
  <dcterms:created xsi:type="dcterms:W3CDTF">2009-09-03T05:07:56Z</dcterms:created>
  <dcterms:modified xsi:type="dcterms:W3CDTF">2018-11-14T11:08:28Z</dcterms:modified>
  <cp:category/>
  <cp:version/>
  <cp:contentType/>
  <cp:contentStatus/>
</cp:coreProperties>
</file>